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964" activeTab="0"/>
  </bookViews>
  <sheets>
    <sheet name="KHGV " sheetId="1" r:id="rId1"/>
  </sheets>
  <definedNames>
    <definedName name="_xlnm.Print_Titles" localSheetId="0">'KHGV '!$8:$13</definedName>
  </definedNames>
  <calcPr fullCalcOnLoad="1"/>
</workbook>
</file>

<file path=xl/sharedStrings.xml><?xml version="1.0" encoding="utf-8"?>
<sst xmlns="http://schemas.openxmlformats.org/spreadsheetml/2006/main" count="228" uniqueCount="110">
  <si>
    <t>TRƯỜNG CĐN KỸ THUẬT-MỸ NGHỆ VIỆT NAM</t>
  </si>
  <si>
    <t>KHOA MAY THỜI TRANG</t>
  </si>
  <si>
    <t>Tuần</t>
  </si>
  <si>
    <t>Ngày</t>
  </si>
  <si>
    <t>Môn học, Môđun</t>
  </si>
  <si>
    <t>May áo jacket</t>
  </si>
  <si>
    <t>May váy, áo váy</t>
  </si>
  <si>
    <t>TT</t>
  </si>
  <si>
    <t>20</t>
  </si>
  <si>
    <t>30</t>
  </si>
  <si>
    <t>15</t>
  </si>
  <si>
    <t>10</t>
  </si>
  <si>
    <t>25</t>
  </si>
  <si>
    <t xml:space="preserve">Lớp </t>
  </si>
  <si>
    <t>5</t>
  </si>
  <si>
    <t>Số giờ</t>
  </si>
  <si>
    <t>May áo dài</t>
  </si>
  <si>
    <t xml:space="preserve"> </t>
  </si>
  <si>
    <t>Số giờ giảng</t>
  </si>
  <si>
    <t>CÁC NHIỆM VỤ KHÁC</t>
  </si>
  <si>
    <t>Giờ tiêu chuẩn theo quy định</t>
  </si>
  <si>
    <t>SO SÁNH</t>
  </si>
  <si>
    <t>Nội dung</t>
  </si>
  <si>
    <t>Quy đổi thành giờ giảng</t>
  </si>
  <si>
    <t>Giờ thừa</t>
  </si>
  <si>
    <t>Giờ thiếu</t>
  </si>
  <si>
    <t>GVCN</t>
  </si>
  <si>
    <t>Họ và tên GV</t>
  </si>
  <si>
    <t>Trần Thị Sen</t>
  </si>
  <si>
    <t>Nguyễn Thị Toàn</t>
  </si>
  <si>
    <t>Trịnh Thị Hoa Lý</t>
  </si>
  <si>
    <t>Châm thi LT</t>
  </si>
  <si>
    <t>Châm thi TH</t>
  </si>
  <si>
    <t>Nguyễn Thị Vân Anh</t>
  </si>
  <si>
    <t>Chấm thi LT</t>
  </si>
  <si>
    <t>Chấm thi TH</t>
  </si>
  <si>
    <t>Lý Minh Hải</t>
  </si>
  <si>
    <t>Nguyễn Đức Thiêm</t>
  </si>
  <si>
    <t>25/50</t>
  </si>
  <si>
    <t>KẾ HOẠCH GIÁO VIÊN</t>
  </si>
  <si>
    <t>BAN GIÁM HIỆU</t>
  </si>
  <si>
    <t>Chấm thi TH hết môn</t>
  </si>
  <si>
    <t>40</t>
  </si>
  <si>
    <t>30/60</t>
  </si>
  <si>
    <t>Cộng</t>
  </si>
  <si>
    <t>May quần âu nam nữ</t>
  </si>
  <si>
    <t>40/80</t>
  </si>
  <si>
    <t>Tháng</t>
  </si>
  <si>
    <t>Cắt may thời trang áo khoác ngoài</t>
  </si>
  <si>
    <t>Thỉnh giảng</t>
  </si>
  <si>
    <t>40/120</t>
  </si>
  <si>
    <t>Lê Thị Thoan</t>
  </si>
  <si>
    <t>TRƯỞNG KHOA</t>
  </si>
  <si>
    <t>35</t>
  </si>
  <si>
    <t>CM10A</t>
  </si>
  <si>
    <t>30/90</t>
  </si>
  <si>
    <t>Cắt may thời trang áo SM, QA</t>
  </si>
  <si>
    <t>Đồ họa TP</t>
  </si>
  <si>
    <t>Thiết kế áo jacket</t>
  </si>
  <si>
    <t>35/70</t>
  </si>
  <si>
    <t>Thiết kế áo veston nam nữ</t>
  </si>
  <si>
    <t>Trưởng khoa</t>
  </si>
  <si>
    <t>Tổng số giờ giảng trong năm 2018-2019</t>
  </si>
  <si>
    <t>TTKTT11A</t>
  </si>
  <si>
    <t>Sáng tác trang phục trẻ em</t>
  </si>
  <si>
    <t>Sáng tác trang phục dạo phố</t>
  </si>
  <si>
    <t>Sáng tác trang phục xuân hè</t>
  </si>
  <si>
    <t>Sáng tác trang phục công sở</t>
  </si>
  <si>
    <t>Sáng tác trang phục thu đông</t>
  </si>
  <si>
    <t>Sáng tác trang phục dạ hội</t>
  </si>
  <si>
    <t>Sáng tác trang phục dân tộc</t>
  </si>
  <si>
    <t>NĂM HỌC 2019-2020</t>
  </si>
  <si>
    <t>( Lớp TM10A, CM10A, TMTH11A, TTKTT11A, TTKTTTH11A)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</si>
  <si>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</si>
  <si>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</si>
  <si>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</si>
  <si>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</si>
  <si>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</si>
  <si>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</si>
  <si>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</si>
  <si>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</si>
  <si>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</si>
  <si>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</si>
  <si>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</si>
  <si>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</si>
  <si>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Thiết kế áo dài</t>
  </si>
  <si>
    <t>May áo sơ mi nam nữ</t>
  </si>
  <si>
    <t>TMTH11A</t>
  </si>
  <si>
    <t>35/140</t>
  </si>
  <si>
    <t>35/105</t>
  </si>
  <si>
    <t>Thiết kế mẫu công nghiệp 1</t>
  </si>
  <si>
    <t>Là &amp; hoàn thiện sản phẩm</t>
  </si>
  <si>
    <t>Tiếng anh chuyên ngành 1</t>
  </si>
  <si>
    <t>Thực tập doanh nghiệp 1</t>
  </si>
  <si>
    <t>Thiết kế công nghệ 2</t>
  </si>
  <si>
    <t>Thiết kế trang phục trên máy tính</t>
  </si>
  <si>
    <t>Thực tập doanh nghiệp 2</t>
  </si>
  <si>
    <t>Thiết kế trên manocanh 1</t>
  </si>
  <si>
    <t>40/160</t>
  </si>
  <si>
    <t>Thực tập tốt nghiệp 1</t>
  </si>
  <si>
    <t>Thực hành thiết kế bộ sưu tập 1</t>
  </si>
  <si>
    <t>Marketing thời trang</t>
  </si>
  <si>
    <t>Sáng tác trang phục ấn tượng</t>
  </si>
  <si>
    <t>TTKTTTH11A</t>
  </si>
  <si>
    <t>45/90</t>
  </si>
  <si>
    <t>NCKH</t>
  </si>
  <si>
    <t>Thiếu</t>
  </si>
  <si>
    <t>Chấm thi LT hết môn</t>
  </si>
  <si>
    <t>Hà Nội, ngày      tháng      năm 2019</t>
  </si>
  <si>
    <t>25/75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</si>
</sst>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0000"/>
  </numFmts>
  <fonts count="58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25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6"/>
      <name val="Times New Roman"/>
      <family val="1"/>
    </font>
    <font>
      <b/>
      <vertAlign val="superscript"/>
      <sz val="16"/>
      <name val="Times New Roman"/>
      <family val="1"/>
    </font>
    <font>
      <sz val="6"/>
      <name val="Times New Roman"/>
      <family val="1"/>
    </font>
    <font>
      <sz val="22"/>
      <color indexed="10"/>
      <name val="Times New Roman"/>
      <family val="1"/>
    </font>
    <font>
      <b/>
      <sz val="36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27" fillId="0" borderId="3" applyNumberFormat="0" applyFill="0" applyAlignment="0" applyProtection="0"/>
    <xf numFmtId="0" fontId="3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0" fillId="29" borderId="7" applyNumberFormat="0" applyFont="0" applyAlignment="0" applyProtection="0"/>
    <xf numFmtId="0" fontId="55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shrinkToFi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49" fontId="1" fillId="30" borderId="11" xfId="0" applyNumberFormat="1" applyFont="1" applyFill="1" applyBorder="1" applyAlignment="1">
      <alignment vertical="center"/>
    </xf>
    <xf numFmtId="49" fontId="13" fillId="30" borderId="11" xfId="0" applyNumberFormat="1" applyFont="1" applyFill="1" applyBorder="1" applyAlignment="1">
      <alignment horizontal="center" vertical="center"/>
    </xf>
    <xf numFmtId="49" fontId="13" fillId="30" borderId="11" xfId="0" applyNumberFormat="1" applyFont="1" applyFill="1" applyBorder="1" applyAlignment="1">
      <alignment vertical="center"/>
    </xf>
    <xf numFmtId="0" fontId="1" fillId="30" borderId="11" xfId="0" applyFont="1" applyFill="1" applyBorder="1" applyAlignment="1">
      <alignment/>
    </xf>
    <xf numFmtId="0" fontId="1" fillId="30" borderId="11" xfId="0" applyFont="1" applyFill="1" applyBorder="1" applyAlignment="1">
      <alignment vertical="center"/>
    </xf>
    <xf numFmtId="2" fontId="1" fillId="30" borderId="11" xfId="0" applyNumberFormat="1" applyFont="1" applyFill="1" applyBorder="1" applyAlignment="1">
      <alignment vertical="center"/>
    </xf>
    <xf numFmtId="49" fontId="2" fillId="30" borderId="11" xfId="0" applyNumberFormat="1" applyFont="1" applyFill="1" applyBorder="1" applyAlignment="1">
      <alignment vertical="center" textRotation="90"/>
    </xf>
    <xf numFmtId="2" fontId="4" fillId="30" borderId="11" xfId="0" applyNumberFormat="1" applyFont="1" applyFill="1" applyBorder="1" applyAlignment="1">
      <alignment vertical="center" textRotation="90"/>
    </xf>
    <xf numFmtId="49" fontId="18" fillId="30" borderId="11" xfId="0" applyNumberFormat="1" applyFont="1" applyFill="1" applyBorder="1" applyAlignment="1">
      <alignment vertical="center" textRotation="90"/>
    </xf>
    <xf numFmtId="49" fontId="14" fillId="30" borderId="11" xfId="0" applyNumberFormat="1" applyFont="1" applyFill="1" applyBorder="1" applyAlignment="1">
      <alignment vertical="center" textRotation="90"/>
    </xf>
    <xf numFmtId="2" fontId="1" fillId="30" borderId="11" xfId="0" applyNumberFormat="1" applyFont="1" applyFill="1" applyBorder="1" applyAlignment="1" quotePrefix="1">
      <alignment horizontal="center" vertical="center"/>
    </xf>
    <xf numFmtId="2" fontId="1" fillId="30" borderId="11" xfId="0" applyNumberFormat="1" applyFont="1" applyFill="1" applyBorder="1" applyAlignment="1" quotePrefix="1">
      <alignment vertical="center"/>
    </xf>
    <xf numFmtId="0" fontId="11" fillId="30" borderId="11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vertical="center" textRotation="90" wrapText="1"/>
    </xf>
    <xf numFmtId="49" fontId="13" fillId="30" borderId="11" xfId="0" applyNumberFormat="1" applyFont="1" applyFill="1" applyBorder="1" applyAlignment="1">
      <alignment vertical="center" textRotation="90"/>
    </xf>
    <xf numFmtId="49" fontId="26" fillId="30" borderId="11" xfId="0" applyNumberFormat="1" applyFont="1" applyFill="1" applyBorder="1" applyAlignment="1">
      <alignment vertical="center" textRotation="180"/>
    </xf>
    <xf numFmtId="0" fontId="25" fillId="30" borderId="11" xfId="0" applyFont="1" applyFill="1" applyBorder="1" applyAlignment="1">
      <alignment vertical="center" textRotation="90" wrapText="1"/>
    </xf>
    <xf numFmtId="0" fontId="24" fillId="30" borderId="11" xfId="0" applyFont="1" applyFill="1" applyBorder="1" applyAlignment="1">
      <alignment horizontal="center" vertical="center"/>
    </xf>
    <xf numFmtId="2" fontId="13" fillId="30" borderId="11" xfId="0" applyNumberFormat="1" applyFont="1" applyFill="1" applyBorder="1" applyAlignment="1">
      <alignment vertical="center"/>
    </xf>
    <xf numFmtId="0" fontId="7" fillId="30" borderId="11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49" fontId="1" fillId="30" borderId="11" xfId="0" applyNumberFormat="1" applyFont="1" applyFill="1" applyBorder="1" applyAlignment="1">
      <alignment horizontal="center" vertical="center"/>
    </xf>
    <xf numFmtId="2" fontId="1" fillId="3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49" fontId="30" fillId="30" borderId="11" xfId="0" applyNumberFormat="1" applyFont="1" applyFill="1" applyBorder="1" applyAlignment="1">
      <alignment vertical="center" wrapText="1"/>
    </xf>
    <xf numFmtId="0" fontId="24" fillId="30" borderId="11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>
      <alignment vertical="center"/>
    </xf>
    <xf numFmtId="49" fontId="1" fillId="30" borderId="11" xfId="0" applyNumberFormat="1" applyFont="1" applyFill="1" applyBorder="1" applyAlignment="1" quotePrefix="1">
      <alignment vertical="center"/>
    </xf>
    <xf numFmtId="0" fontId="1" fillId="30" borderId="11" xfId="0" applyFont="1" applyFill="1" applyBorder="1" applyAlignment="1" quotePrefix="1">
      <alignment vertical="center"/>
    </xf>
    <xf numFmtId="49" fontId="1" fillId="30" borderId="13" xfId="0" applyNumberFormat="1" applyFont="1" applyFill="1" applyBorder="1" applyAlignment="1">
      <alignment vertical="center"/>
    </xf>
    <xf numFmtId="49" fontId="13" fillId="30" borderId="13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30" borderId="15" xfId="0" applyFont="1" applyFill="1" applyBorder="1" applyAlignment="1">
      <alignment horizontal="center" vertical="center"/>
    </xf>
    <xf numFmtId="0" fontId="19" fillId="30" borderId="15" xfId="0" applyFont="1" applyFill="1" applyBorder="1" applyAlignment="1">
      <alignment horizontal="center" vertical="center" textRotation="90" wrapText="1"/>
    </xf>
    <xf numFmtId="49" fontId="13" fillId="30" borderId="15" xfId="0" applyNumberFormat="1" applyFont="1" applyFill="1" applyBorder="1" applyAlignment="1">
      <alignment vertical="center"/>
    </xf>
    <xf numFmtId="49" fontId="30" fillId="30" borderId="15" xfId="0" applyNumberFormat="1" applyFont="1" applyFill="1" applyBorder="1" applyAlignment="1">
      <alignment vertical="center" wrapText="1"/>
    </xf>
    <xf numFmtId="49" fontId="26" fillId="30" borderId="15" xfId="0" applyNumberFormat="1" applyFont="1" applyFill="1" applyBorder="1" applyAlignment="1">
      <alignment vertical="center" textRotation="180"/>
    </xf>
    <xf numFmtId="2" fontId="13" fillId="30" borderId="15" xfId="0" applyNumberFormat="1" applyFont="1" applyFill="1" applyBorder="1" applyAlignment="1">
      <alignment vertical="center"/>
    </xf>
    <xf numFmtId="49" fontId="14" fillId="30" borderId="15" xfId="0" applyNumberFormat="1" applyFont="1" applyFill="1" applyBorder="1" applyAlignment="1">
      <alignment horizontal="center" vertical="center" textRotation="90"/>
    </xf>
    <xf numFmtId="49" fontId="13" fillId="30" borderId="15" xfId="0" applyNumberFormat="1" applyFont="1" applyFill="1" applyBorder="1" applyAlignment="1">
      <alignment vertical="center" textRotation="90"/>
    </xf>
    <xf numFmtId="0" fontId="13" fillId="30" borderId="15" xfId="0" applyFont="1" applyFill="1" applyBorder="1" applyAlignment="1">
      <alignment vertical="center"/>
    </xf>
    <xf numFmtId="49" fontId="13" fillId="30" borderId="15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166" fontId="23" fillId="0" borderId="15" xfId="0" applyNumberFormat="1" applyFont="1" applyBorder="1" applyAlignment="1">
      <alignment horizontal="center" vertical="center"/>
    </xf>
    <xf numFmtId="166" fontId="23" fillId="0" borderId="19" xfId="0" applyNumberFormat="1" applyFont="1" applyBorder="1" applyAlignment="1">
      <alignment horizontal="center" vertical="center"/>
    </xf>
    <xf numFmtId="0" fontId="1" fillId="30" borderId="13" xfId="0" applyFont="1" applyFill="1" applyBorder="1" applyAlignment="1">
      <alignment vertical="center"/>
    </xf>
    <xf numFmtId="49" fontId="14" fillId="30" borderId="13" xfId="0" applyNumberFormat="1" applyFont="1" applyFill="1" applyBorder="1" applyAlignment="1">
      <alignment vertical="center" textRotation="90"/>
    </xf>
    <xf numFmtId="49" fontId="13" fillId="30" borderId="13" xfId="0" applyNumberFormat="1" applyFont="1" applyFill="1" applyBorder="1" applyAlignment="1">
      <alignment vertical="center" textRotation="90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" fillId="30" borderId="11" xfId="0" applyNumberFormat="1" applyFont="1" applyFill="1" applyBorder="1" applyAlignment="1">
      <alignment horizontal="center" vertical="center"/>
    </xf>
    <xf numFmtId="49" fontId="13" fillId="3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6" fillId="30" borderId="11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6" fontId="22" fillId="0" borderId="24" xfId="0" applyNumberFormat="1" applyFont="1" applyBorder="1" applyAlignment="1">
      <alignment horizontal="center" vertical="center"/>
    </xf>
    <xf numFmtId="49" fontId="1" fillId="3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6" fontId="6" fillId="0" borderId="28" xfId="0" applyNumberFormat="1" applyFont="1" applyBorder="1" applyAlignment="1">
      <alignment horizontal="center" vertical="center"/>
    </xf>
    <xf numFmtId="49" fontId="13" fillId="30" borderId="11" xfId="0" applyNumberFormat="1" applyFont="1" applyFill="1" applyBorder="1" applyAlignment="1">
      <alignment horizontal="center" vertical="center"/>
    </xf>
    <xf numFmtId="49" fontId="13" fillId="30" borderId="29" xfId="0" applyNumberFormat="1" applyFont="1" applyFill="1" applyBorder="1" applyAlignment="1">
      <alignment horizontal="center" vertical="center"/>
    </xf>
    <xf numFmtId="49" fontId="13" fillId="30" borderId="30" xfId="0" applyNumberFormat="1" applyFont="1" applyFill="1" applyBorder="1" applyAlignment="1">
      <alignment horizontal="center" vertical="center"/>
    </xf>
    <xf numFmtId="49" fontId="13" fillId="30" borderId="17" xfId="0" applyNumberFormat="1" applyFont="1" applyFill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22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49" fontId="1" fillId="30" borderId="29" xfId="0" applyNumberFormat="1" applyFont="1" applyFill="1" applyBorder="1" applyAlignment="1">
      <alignment horizontal="center" vertical="center"/>
    </xf>
    <xf numFmtId="49" fontId="1" fillId="30" borderId="17" xfId="0" applyNumberFormat="1" applyFont="1" applyFill="1" applyBorder="1" applyAlignment="1">
      <alignment horizontal="center" vertical="center"/>
    </xf>
    <xf numFmtId="49" fontId="1" fillId="30" borderId="30" xfId="0" applyNumberFormat="1" applyFont="1" applyFill="1" applyBorder="1" applyAlignment="1">
      <alignment horizontal="center" vertical="center"/>
    </xf>
    <xf numFmtId="49" fontId="1" fillId="32" borderId="35" xfId="0" applyNumberFormat="1" applyFont="1" applyFill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center" vertical="center"/>
    </xf>
    <xf numFmtId="49" fontId="1" fillId="32" borderId="3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 quotePrefix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6" fontId="6" fillId="0" borderId="34" xfId="0" applyNumberFormat="1" applyFont="1" applyBorder="1" applyAlignment="1">
      <alignment horizontal="center" vertical="center"/>
    </xf>
    <xf numFmtId="166" fontId="6" fillId="0" borderId="44" xfId="0" applyNumberFormat="1" applyFont="1" applyBorder="1" applyAlignment="1">
      <alignment horizontal="center" vertical="center"/>
    </xf>
    <xf numFmtId="166" fontId="22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="70" zoomScaleNormal="70" zoomScalePageLayoutView="0" workbookViewId="0" topLeftCell="A1">
      <pane xSplit="5" ySplit="2" topLeftCell="H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3" sqref="J3"/>
    </sheetView>
  </sheetViews>
  <sheetFormatPr defaultColWidth="9.140625" defaultRowHeight="12.75"/>
  <cols>
    <col min="1" max="1" width="3.140625" style="12" customWidth="1"/>
    <col min="2" max="2" width="10.57421875" style="12" customWidth="1"/>
    <col min="3" max="3" width="5.7109375" style="9" customWidth="1"/>
    <col min="4" max="4" width="13.28125" style="9" customWidth="1"/>
    <col min="5" max="5" width="7.28125" style="9" customWidth="1"/>
    <col min="6" max="6" width="3.140625" style="9" customWidth="1"/>
    <col min="7" max="11" width="3.28125" style="9" customWidth="1"/>
    <col min="12" max="55" width="3.00390625" style="9" customWidth="1"/>
    <col min="56" max="56" width="3.28125" style="9" customWidth="1"/>
    <col min="57" max="57" width="3.00390625" style="9" customWidth="1"/>
    <col min="58" max="58" width="6.57421875" style="9" customWidth="1"/>
    <col min="59" max="59" width="7.7109375" style="9" customWidth="1"/>
    <col min="60" max="60" width="6.421875" style="9" customWidth="1"/>
    <col min="61" max="61" width="7.140625" style="1" customWidth="1"/>
    <col min="62" max="62" width="6.140625" style="9" customWidth="1"/>
    <col min="63" max="64" width="6.8515625" style="9" customWidth="1"/>
    <col min="65" max="16384" width="9.140625" style="9" customWidth="1"/>
  </cols>
  <sheetData>
    <row r="1" spans="1:24" s="1" customFormat="1" ht="2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s="2" customFormat="1" ht="20.25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61" s="3" customFormat="1" ht="13.5" customHeight="1">
      <c r="A3" s="11"/>
      <c r="B3" s="11"/>
      <c r="BI3" s="1"/>
    </row>
    <row r="4" spans="1:64" s="4" customFormat="1" ht="25.5">
      <c r="A4" s="176" t="s">
        <v>39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</row>
    <row r="5" spans="1:64" s="1" customFormat="1" ht="20.25">
      <c r="A5" s="177" t="s">
        <v>71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</row>
    <row r="6" spans="1:65" s="1" customFormat="1" ht="20.25">
      <c r="A6" s="178" t="s">
        <v>72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6"/>
    </row>
    <row r="7" spans="1:57" s="6" customFormat="1" ht="2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 t="s">
        <v>17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64" s="7" customFormat="1" ht="27.75" customHeight="1">
      <c r="A8" s="179" t="s">
        <v>7</v>
      </c>
      <c r="B8" s="183" t="s">
        <v>27</v>
      </c>
      <c r="C8" s="183" t="s">
        <v>15</v>
      </c>
      <c r="D8" s="185"/>
      <c r="E8" s="185"/>
      <c r="F8" s="19"/>
      <c r="G8" s="19"/>
      <c r="H8" s="19"/>
      <c r="I8" s="19"/>
      <c r="J8" s="19"/>
      <c r="K8" s="19"/>
      <c r="L8" s="19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167" t="s">
        <v>18</v>
      </c>
      <c r="BG8" s="188" t="s">
        <v>19</v>
      </c>
      <c r="BH8" s="188"/>
      <c r="BI8" s="171" t="s">
        <v>62</v>
      </c>
      <c r="BJ8" s="182" t="s">
        <v>20</v>
      </c>
      <c r="BK8" s="169" t="s">
        <v>21</v>
      </c>
      <c r="BL8" s="170"/>
    </row>
    <row r="9" spans="1:64" s="7" customFormat="1" ht="30" customHeight="1">
      <c r="A9" s="180"/>
      <c r="B9" s="158"/>
      <c r="C9" s="158"/>
      <c r="D9" s="157" t="s">
        <v>47</v>
      </c>
      <c r="E9" s="158"/>
      <c r="F9" s="159" t="s">
        <v>73</v>
      </c>
      <c r="G9" s="159"/>
      <c r="H9" s="159"/>
      <c r="I9" s="159"/>
      <c r="J9" s="159"/>
      <c r="K9" s="159" t="s">
        <v>74</v>
      </c>
      <c r="L9" s="160"/>
      <c r="M9" s="160"/>
      <c r="N9" s="160"/>
      <c r="O9" s="160"/>
      <c r="P9" s="159" t="s">
        <v>75</v>
      </c>
      <c r="Q9" s="160"/>
      <c r="R9" s="160"/>
      <c r="S9" s="160"/>
      <c r="T9" s="159" t="s">
        <v>76</v>
      </c>
      <c r="U9" s="160"/>
      <c r="V9" s="160"/>
      <c r="W9" s="160"/>
      <c r="X9" s="159" t="s">
        <v>77</v>
      </c>
      <c r="Y9" s="160"/>
      <c r="Z9" s="160"/>
      <c r="AA9" s="160"/>
      <c r="AB9" s="160"/>
      <c r="AC9" s="159" t="s">
        <v>78</v>
      </c>
      <c r="AD9" s="160"/>
      <c r="AE9" s="160"/>
      <c r="AF9" s="160"/>
      <c r="AG9" s="159" t="s">
        <v>79</v>
      </c>
      <c r="AH9" s="160"/>
      <c r="AI9" s="160"/>
      <c r="AJ9" s="160"/>
      <c r="AK9" s="159" t="s">
        <v>80</v>
      </c>
      <c r="AL9" s="160"/>
      <c r="AM9" s="160"/>
      <c r="AN9" s="160"/>
      <c r="AO9" s="160"/>
      <c r="AP9" s="159" t="s">
        <v>81</v>
      </c>
      <c r="AQ9" s="160"/>
      <c r="AR9" s="160"/>
      <c r="AS9" s="160"/>
      <c r="AT9" s="159" t="s">
        <v>82</v>
      </c>
      <c r="AU9" s="160"/>
      <c r="AV9" s="160"/>
      <c r="AW9" s="160"/>
      <c r="AX9" s="159" t="s">
        <v>83</v>
      </c>
      <c r="AY9" s="160"/>
      <c r="AZ9" s="160"/>
      <c r="BA9" s="160"/>
      <c r="BB9" s="160"/>
      <c r="BC9" s="159" t="s">
        <v>84</v>
      </c>
      <c r="BD9" s="160"/>
      <c r="BE9" s="160"/>
      <c r="BF9" s="168"/>
      <c r="BG9" s="163" t="s">
        <v>22</v>
      </c>
      <c r="BH9" s="163" t="s">
        <v>23</v>
      </c>
      <c r="BI9" s="172"/>
      <c r="BJ9" s="163"/>
      <c r="BK9" s="163" t="s">
        <v>24</v>
      </c>
      <c r="BL9" s="165" t="s">
        <v>25</v>
      </c>
    </row>
    <row r="10" spans="1:64" s="7" customFormat="1" ht="12.75">
      <c r="A10" s="180"/>
      <c r="B10" s="158"/>
      <c r="C10" s="158"/>
      <c r="D10" s="157" t="s">
        <v>2</v>
      </c>
      <c r="E10" s="157"/>
      <c r="F10" s="64">
        <v>1</v>
      </c>
      <c r="G10" s="64">
        <v>2</v>
      </c>
      <c r="H10" s="64">
        <v>3</v>
      </c>
      <c r="I10" s="64">
        <v>4</v>
      </c>
      <c r="J10" s="64">
        <v>5</v>
      </c>
      <c r="K10" s="64">
        <v>6</v>
      </c>
      <c r="L10" s="64">
        <v>7</v>
      </c>
      <c r="M10" s="64">
        <v>8</v>
      </c>
      <c r="N10" s="64">
        <v>9</v>
      </c>
      <c r="O10" s="64">
        <v>10</v>
      </c>
      <c r="P10" s="64">
        <v>11</v>
      </c>
      <c r="Q10" s="64">
        <v>12</v>
      </c>
      <c r="R10" s="64">
        <v>13</v>
      </c>
      <c r="S10" s="64">
        <v>14</v>
      </c>
      <c r="T10" s="64">
        <v>15</v>
      </c>
      <c r="U10" s="64">
        <v>16</v>
      </c>
      <c r="V10" s="64">
        <v>17</v>
      </c>
      <c r="W10" s="64">
        <v>18</v>
      </c>
      <c r="X10" s="64">
        <v>19</v>
      </c>
      <c r="Y10" s="64">
        <v>20</v>
      </c>
      <c r="Z10" s="64">
        <v>21</v>
      </c>
      <c r="AA10" s="64">
        <v>22</v>
      </c>
      <c r="AB10" s="64">
        <v>23</v>
      </c>
      <c r="AC10" s="64">
        <v>24</v>
      </c>
      <c r="AD10" s="64">
        <v>25</v>
      </c>
      <c r="AE10" s="64">
        <v>26</v>
      </c>
      <c r="AF10" s="64">
        <v>27</v>
      </c>
      <c r="AG10" s="64">
        <v>28</v>
      </c>
      <c r="AH10" s="64">
        <v>29</v>
      </c>
      <c r="AI10" s="64">
        <v>30</v>
      </c>
      <c r="AJ10" s="64">
        <v>31</v>
      </c>
      <c r="AK10" s="64">
        <v>32</v>
      </c>
      <c r="AL10" s="64">
        <v>33</v>
      </c>
      <c r="AM10" s="64">
        <v>34</v>
      </c>
      <c r="AN10" s="64">
        <v>35</v>
      </c>
      <c r="AO10" s="64">
        <v>36</v>
      </c>
      <c r="AP10" s="64">
        <v>37</v>
      </c>
      <c r="AQ10" s="64">
        <v>38</v>
      </c>
      <c r="AR10" s="64">
        <v>39</v>
      </c>
      <c r="AS10" s="64">
        <v>40</v>
      </c>
      <c r="AT10" s="64">
        <v>41</v>
      </c>
      <c r="AU10" s="64">
        <v>42</v>
      </c>
      <c r="AV10" s="64">
        <v>43</v>
      </c>
      <c r="AW10" s="64">
        <v>44</v>
      </c>
      <c r="AX10" s="64">
        <v>45</v>
      </c>
      <c r="AY10" s="64">
        <v>46</v>
      </c>
      <c r="AZ10" s="64">
        <v>47</v>
      </c>
      <c r="BA10" s="64">
        <v>48</v>
      </c>
      <c r="BB10" s="64">
        <v>49</v>
      </c>
      <c r="BC10" s="64">
        <v>50</v>
      </c>
      <c r="BD10" s="64">
        <v>51</v>
      </c>
      <c r="BE10" s="64">
        <v>52</v>
      </c>
      <c r="BF10" s="168"/>
      <c r="BG10" s="163"/>
      <c r="BH10" s="163"/>
      <c r="BI10" s="172"/>
      <c r="BJ10" s="163"/>
      <c r="BK10" s="163"/>
      <c r="BL10" s="165"/>
    </row>
    <row r="11" spans="1:64" s="7" customFormat="1" ht="12.75">
      <c r="A11" s="180"/>
      <c r="B11" s="158"/>
      <c r="C11" s="158"/>
      <c r="D11" s="157" t="s">
        <v>3</v>
      </c>
      <c r="E11" s="157"/>
      <c r="F11" s="64">
        <v>29</v>
      </c>
      <c r="G11" s="64">
        <v>5</v>
      </c>
      <c r="H11" s="64">
        <v>12</v>
      </c>
      <c r="I11" s="64">
        <v>19</v>
      </c>
      <c r="J11" s="64">
        <v>26</v>
      </c>
      <c r="K11" s="64">
        <v>2</v>
      </c>
      <c r="L11" s="64">
        <v>9</v>
      </c>
      <c r="M11" s="64">
        <v>16</v>
      </c>
      <c r="N11" s="64">
        <v>23</v>
      </c>
      <c r="O11" s="64">
        <v>30</v>
      </c>
      <c r="P11" s="64">
        <v>7</v>
      </c>
      <c r="Q11" s="64">
        <v>14</v>
      </c>
      <c r="R11" s="64">
        <v>21</v>
      </c>
      <c r="S11" s="64">
        <v>28</v>
      </c>
      <c r="T11" s="64">
        <v>4</v>
      </c>
      <c r="U11" s="64">
        <v>11</v>
      </c>
      <c r="V11" s="64">
        <v>18</v>
      </c>
      <c r="W11" s="64">
        <v>25</v>
      </c>
      <c r="X11" s="64">
        <v>2</v>
      </c>
      <c r="Y11" s="64">
        <v>9</v>
      </c>
      <c r="Z11" s="64">
        <v>16</v>
      </c>
      <c r="AA11" s="64">
        <v>23</v>
      </c>
      <c r="AB11" s="64">
        <v>30</v>
      </c>
      <c r="AC11" s="64">
        <v>6</v>
      </c>
      <c r="AD11" s="64">
        <v>13</v>
      </c>
      <c r="AE11" s="64">
        <v>20</v>
      </c>
      <c r="AF11" s="64">
        <v>27</v>
      </c>
      <c r="AG11" s="64">
        <v>3</v>
      </c>
      <c r="AH11" s="64">
        <v>10</v>
      </c>
      <c r="AI11" s="64">
        <v>17</v>
      </c>
      <c r="AJ11" s="64">
        <v>24</v>
      </c>
      <c r="AK11" s="64">
        <v>2</v>
      </c>
      <c r="AL11" s="64">
        <v>9</v>
      </c>
      <c r="AM11" s="64">
        <v>16</v>
      </c>
      <c r="AN11" s="64">
        <v>23</v>
      </c>
      <c r="AO11" s="64">
        <v>30</v>
      </c>
      <c r="AP11" s="64">
        <v>6</v>
      </c>
      <c r="AQ11" s="64">
        <v>13</v>
      </c>
      <c r="AR11" s="64">
        <v>20</v>
      </c>
      <c r="AS11" s="64">
        <v>27</v>
      </c>
      <c r="AT11" s="64">
        <v>4</v>
      </c>
      <c r="AU11" s="64">
        <v>11</v>
      </c>
      <c r="AV11" s="64">
        <v>18</v>
      </c>
      <c r="AW11" s="64">
        <v>25</v>
      </c>
      <c r="AX11" s="64">
        <v>1</v>
      </c>
      <c r="AY11" s="64">
        <v>8</v>
      </c>
      <c r="AZ11" s="65">
        <v>15</v>
      </c>
      <c r="BA11" s="65">
        <v>22</v>
      </c>
      <c r="BB11" s="64">
        <v>29</v>
      </c>
      <c r="BC11" s="64">
        <v>6</v>
      </c>
      <c r="BD11" s="64">
        <v>13</v>
      </c>
      <c r="BE11" s="64">
        <v>20</v>
      </c>
      <c r="BF11" s="168"/>
      <c r="BG11" s="163"/>
      <c r="BH11" s="163"/>
      <c r="BI11" s="172"/>
      <c r="BJ11" s="163"/>
      <c r="BK11" s="163"/>
      <c r="BL11" s="165"/>
    </row>
    <row r="12" spans="1:64" s="7" customFormat="1" ht="16.5" customHeight="1" thickBot="1">
      <c r="A12" s="181"/>
      <c r="B12" s="184"/>
      <c r="C12" s="184"/>
      <c r="D12" s="29" t="s">
        <v>4</v>
      </c>
      <c r="E12" s="10" t="s">
        <v>13</v>
      </c>
      <c r="F12" s="10"/>
      <c r="G12" s="10"/>
      <c r="H12" s="10"/>
      <c r="I12" s="10"/>
      <c r="J12" s="10"/>
      <c r="K12" s="10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164"/>
      <c r="BG12" s="164"/>
      <c r="BH12" s="164"/>
      <c r="BI12" s="173"/>
      <c r="BJ12" s="164"/>
      <c r="BK12" s="164"/>
      <c r="BL12" s="166"/>
    </row>
    <row r="13" spans="1:64" s="8" customFormat="1" ht="19.5" customHeight="1" thickBot="1">
      <c r="A13" s="93">
        <v>1</v>
      </c>
      <c r="B13" s="94">
        <v>2</v>
      </c>
      <c r="C13" s="95">
        <v>3</v>
      </c>
      <c r="D13" s="94">
        <v>4</v>
      </c>
      <c r="E13" s="95">
        <v>5</v>
      </c>
      <c r="F13" s="61"/>
      <c r="G13" s="161">
        <v>6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60">
        <v>7</v>
      </c>
      <c r="BG13" s="60">
        <v>8</v>
      </c>
      <c r="BH13" s="60">
        <v>9</v>
      </c>
      <c r="BI13" s="60">
        <v>10</v>
      </c>
      <c r="BJ13" s="60">
        <v>11</v>
      </c>
      <c r="BK13" s="60">
        <v>12</v>
      </c>
      <c r="BL13" s="96">
        <v>13</v>
      </c>
    </row>
    <row r="14" spans="1:67" s="20" customFormat="1" ht="30" customHeight="1">
      <c r="A14" s="189">
        <v>1</v>
      </c>
      <c r="B14" s="190" t="s">
        <v>28</v>
      </c>
      <c r="C14" s="15">
        <v>75</v>
      </c>
      <c r="D14" s="17" t="s">
        <v>95</v>
      </c>
      <c r="E14" s="14" t="s">
        <v>54</v>
      </c>
      <c r="F14" s="67"/>
      <c r="G14" s="41"/>
      <c r="H14" s="41"/>
      <c r="I14" s="41"/>
      <c r="J14" s="41"/>
      <c r="K14" s="97"/>
      <c r="L14" s="97"/>
      <c r="M14" s="100"/>
      <c r="N14" s="33"/>
      <c r="O14" s="33"/>
      <c r="P14" s="33"/>
      <c r="Q14" s="33"/>
      <c r="R14" s="33"/>
      <c r="S14" s="33"/>
      <c r="T14" s="97"/>
      <c r="U14" s="151" t="s">
        <v>109</v>
      </c>
      <c r="V14" s="153"/>
      <c r="W14" s="152"/>
      <c r="X14" s="90"/>
      <c r="Y14" s="71"/>
      <c r="Z14" s="71"/>
      <c r="AA14" s="71"/>
      <c r="AB14" s="72"/>
      <c r="AC14" s="72"/>
      <c r="AD14" s="154"/>
      <c r="AE14" s="155"/>
      <c r="AF14" s="156"/>
      <c r="AG14" s="71"/>
      <c r="AH14" s="71"/>
      <c r="AI14" s="90"/>
      <c r="AJ14" s="90"/>
      <c r="AK14" s="90"/>
      <c r="AL14" s="90"/>
      <c r="AM14" s="90"/>
      <c r="AN14" s="91"/>
      <c r="AO14" s="91"/>
      <c r="AP14" s="92"/>
      <c r="AQ14" s="9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62">
        <f>C14*0.8</f>
        <v>60</v>
      </c>
      <c r="BG14" s="31" t="s">
        <v>61</v>
      </c>
      <c r="BH14" s="56">
        <f>470*30%</f>
        <v>141</v>
      </c>
      <c r="BI14" s="195">
        <f>BH15+SUM(BF14:BF17)</f>
        <v>324.4</v>
      </c>
      <c r="BJ14" s="134">
        <f>470-BH14</f>
        <v>329</v>
      </c>
      <c r="BK14" s="193"/>
      <c r="BL14" s="194">
        <f>BJ14-BI14</f>
        <v>4.600000000000023</v>
      </c>
      <c r="BN14" s="20" t="s">
        <v>105</v>
      </c>
      <c r="BO14" s="20" t="s">
        <v>106</v>
      </c>
    </row>
    <row r="15" spans="1:67" s="20" customFormat="1" ht="29.25" customHeight="1">
      <c r="A15" s="141"/>
      <c r="B15" s="144"/>
      <c r="C15" s="15">
        <v>90</v>
      </c>
      <c r="D15" s="30" t="s">
        <v>97</v>
      </c>
      <c r="E15" s="14" t="s">
        <v>63</v>
      </c>
      <c r="F15" s="45"/>
      <c r="G15" s="41"/>
      <c r="H15" s="41"/>
      <c r="I15" s="41"/>
      <c r="J15" s="41"/>
      <c r="K15" s="33"/>
      <c r="L15" s="151" t="s">
        <v>59</v>
      </c>
      <c r="M15" s="152"/>
      <c r="N15" s="33" t="s">
        <v>8</v>
      </c>
      <c r="O15" s="35"/>
      <c r="P15" s="35"/>
      <c r="Q15" s="35"/>
      <c r="R15" s="3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154"/>
      <c r="AE15" s="155"/>
      <c r="AF15" s="156"/>
      <c r="AG15" s="66"/>
      <c r="AH15" s="66"/>
      <c r="AI15" s="57"/>
      <c r="AJ15" s="57"/>
      <c r="AK15" s="57"/>
      <c r="AL15" s="33"/>
      <c r="AM15" s="33"/>
      <c r="AN15" s="42"/>
      <c r="AO15" s="42"/>
      <c r="AP15" s="33"/>
      <c r="AQ15" s="33"/>
      <c r="AR15" s="33"/>
      <c r="AS15" s="33"/>
      <c r="AT15" s="33"/>
      <c r="AU15" s="33"/>
      <c r="AV15" s="33"/>
      <c r="AW15" s="33"/>
      <c r="AX15" s="35"/>
      <c r="AY15" s="35"/>
      <c r="AZ15" s="35"/>
      <c r="BA15" s="35"/>
      <c r="BB15" s="35"/>
      <c r="BC15" s="35"/>
      <c r="BD15" s="35"/>
      <c r="BE15" s="35"/>
      <c r="BF15" s="21">
        <f>C15*1.2</f>
        <v>108</v>
      </c>
      <c r="BG15" s="186" t="s">
        <v>35</v>
      </c>
      <c r="BH15" s="149">
        <f>(2+47+29+29)*0.2</f>
        <v>21.400000000000002</v>
      </c>
      <c r="BI15" s="113"/>
      <c r="BJ15" s="135"/>
      <c r="BK15" s="119"/>
      <c r="BL15" s="122"/>
      <c r="BN15" s="73">
        <f>BJ14+140</f>
        <v>469</v>
      </c>
      <c r="BO15" s="73">
        <f>BN15-BI14</f>
        <v>144.60000000000002</v>
      </c>
    </row>
    <row r="16" spans="1:64" s="20" customFormat="1" ht="25.5" customHeight="1">
      <c r="A16" s="141"/>
      <c r="B16" s="144"/>
      <c r="C16" s="15">
        <v>90</v>
      </c>
      <c r="D16" s="17" t="s">
        <v>97</v>
      </c>
      <c r="E16" s="59" t="s">
        <v>103</v>
      </c>
      <c r="F16" s="45"/>
      <c r="G16" s="39"/>
      <c r="H16" s="40"/>
      <c r="I16" s="40"/>
      <c r="J16" s="40"/>
      <c r="K16" s="40"/>
      <c r="L16" s="43"/>
      <c r="M16" s="58"/>
      <c r="N16" s="58"/>
      <c r="O16" s="57"/>
      <c r="P16" s="33"/>
      <c r="Q16" s="33"/>
      <c r="R16" s="33"/>
      <c r="S16" s="33"/>
      <c r="T16" s="35"/>
      <c r="U16" s="35"/>
      <c r="V16" s="35"/>
      <c r="W16" s="35"/>
      <c r="X16" s="125" t="s">
        <v>104</v>
      </c>
      <c r="Y16" s="127"/>
      <c r="Z16" s="33"/>
      <c r="AA16" s="33"/>
      <c r="AB16" s="33"/>
      <c r="AC16" s="33"/>
      <c r="AD16" s="154"/>
      <c r="AE16" s="155"/>
      <c r="AF16" s="156"/>
      <c r="AG16" s="66"/>
      <c r="AH16" s="66"/>
      <c r="AI16" s="57"/>
      <c r="AJ16" s="57"/>
      <c r="AK16" s="57"/>
      <c r="AL16" s="33"/>
      <c r="AM16" s="33"/>
      <c r="AN16" s="42"/>
      <c r="AO16" s="42"/>
      <c r="AP16" s="57"/>
      <c r="AQ16" s="57"/>
      <c r="AR16" s="57"/>
      <c r="AS16" s="57"/>
      <c r="AT16" s="57"/>
      <c r="AU16" s="33"/>
      <c r="AV16" s="33"/>
      <c r="AW16" s="33"/>
      <c r="AX16" s="35"/>
      <c r="AY16" s="35"/>
      <c r="AZ16" s="35"/>
      <c r="BA16" s="35"/>
      <c r="BB16" s="35"/>
      <c r="BC16" s="35"/>
      <c r="BD16" s="35"/>
      <c r="BE16" s="35"/>
      <c r="BF16" s="21">
        <f>C16*1</f>
        <v>90</v>
      </c>
      <c r="BG16" s="187"/>
      <c r="BH16" s="150"/>
      <c r="BI16" s="113"/>
      <c r="BJ16" s="135"/>
      <c r="BK16" s="119"/>
      <c r="BL16" s="122"/>
    </row>
    <row r="17" spans="1:64" s="20" customFormat="1" ht="25.5" customHeight="1">
      <c r="A17" s="142"/>
      <c r="B17" s="145"/>
      <c r="C17" s="15">
        <v>45</v>
      </c>
      <c r="D17" s="17" t="s">
        <v>68</v>
      </c>
      <c r="E17" s="59" t="s">
        <v>103</v>
      </c>
      <c r="F17" s="45"/>
      <c r="G17" s="50"/>
      <c r="H17" s="50"/>
      <c r="I17" s="50"/>
      <c r="J17" s="50"/>
      <c r="K17" s="50"/>
      <c r="L17" s="33"/>
      <c r="M17" s="33"/>
      <c r="N17" s="33"/>
      <c r="O17" s="33"/>
      <c r="P17" s="33"/>
      <c r="Q17" s="33"/>
      <c r="R17" s="97" t="s">
        <v>11</v>
      </c>
      <c r="S17" s="97" t="s">
        <v>53</v>
      </c>
      <c r="T17" s="35"/>
      <c r="U17" s="35"/>
      <c r="V17" s="35"/>
      <c r="W17" s="35"/>
      <c r="X17" s="98"/>
      <c r="Y17" s="98"/>
      <c r="Z17" s="33"/>
      <c r="AA17" s="33"/>
      <c r="AB17" s="33"/>
      <c r="AC17" s="33"/>
      <c r="AD17" s="154"/>
      <c r="AE17" s="155"/>
      <c r="AF17" s="156"/>
      <c r="AG17" s="66"/>
      <c r="AH17" s="66"/>
      <c r="AI17" s="97"/>
      <c r="AJ17" s="97"/>
      <c r="AK17" s="97"/>
      <c r="AL17" s="33"/>
      <c r="AM17" s="33"/>
      <c r="AN17" s="42"/>
      <c r="AO17" s="42"/>
      <c r="AP17" s="97"/>
      <c r="AQ17" s="97"/>
      <c r="AR17" s="97"/>
      <c r="AS17" s="97"/>
      <c r="AT17" s="97"/>
      <c r="AU17" s="33"/>
      <c r="AV17" s="33"/>
      <c r="AW17" s="33"/>
      <c r="AX17" s="35"/>
      <c r="AY17" s="35"/>
      <c r="AZ17" s="35"/>
      <c r="BA17" s="35"/>
      <c r="BB17" s="35"/>
      <c r="BC17" s="35"/>
      <c r="BD17" s="35"/>
      <c r="BE17" s="35"/>
      <c r="BF17" s="21">
        <f>C17*1</f>
        <v>45</v>
      </c>
      <c r="BG17" s="99"/>
      <c r="BH17" s="56"/>
      <c r="BI17" s="129"/>
      <c r="BJ17" s="136"/>
      <c r="BK17" s="120"/>
      <c r="BL17" s="123"/>
    </row>
    <row r="18" spans="1:67" s="20" customFormat="1" ht="28.5" customHeight="1">
      <c r="A18" s="140">
        <v>2</v>
      </c>
      <c r="B18" s="143" t="s">
        <v>29</v>
      </c>
      <c r="C18" s="15">
        <v>90</v>
      </c>
      <c r="D18" s="30" t="s">
        <v>93</v>
      </c>
      <c r="E18" s="14" t="s">
        <v>87</v>
      </c>
      <c r="F18" s="45"/>
      <c r="G18" s="33"/>
      <c r="H18" s="33"/>
      <c r="I18" s="33"/>
      <c r="J18" s="33"/>
      <c r="K18" s="33"/>
      <c r="L18" s="49"/>
      <c r="M18" s="49"/>
      <c r="N18" s="49"/>
      <c r="O18" s="35"/>
      <c r="P18" s="35"/>
      <c r="Q18" s="35"/>
      <c r="R18" s="35"/>
      <c r="S18" s="35"/>
      <c r="T18" s="35"/>
      <c r="U18" s="35"/>
      <c r="V18" s="35"/>
      <c r="W18" s="33"/>
      <c r="X18" s="33"/>
      <c r="Y18" s="33"/>
      <c r="Z18" s="33"/>
      <c r="AA18" s="33"/>
      <c r="AB18" s="33"/>
      <c r="AC18" s="33"/>
      <c r="AD18" s="154"/>
      <c r="AE18" s="155"/>
      <c r="AF18" s="156"/>
      <c r="AG18" s="66"/>
      <c r="AH18" s="66"/>
      <c r="AI18" s="48"/>
      <c r="AJ18" s="48"/>
      <c r="AK18" s="35" t="s">
        <v>11</v>
      </c>
      <c r="AL18" s="151" t="s">
        <v>46</v>
      </c>
      <c r="AM18" s="152"/>
      <c r="AN18" s="42"/>
      <c r="AO18" s="42"/>
      <c r="AP18" s="47"/>
      <c r="AQ18" s="47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21">
        <v>27.5</v>
      </c>
      <c r="BG18" s="138" t="s">
        <v>41</v>
      </c>
      <c r="BH18" s="115">
        <f>(47+29)*0.2</f>
        <v>15.200000000000001</v>
      </c>
      <c r="BI18" s="128">
        <f>BH18+BH20+SUM(BF18:BF21)</f>
        <v>434.3</v>
      </c>
      <c r="BJ18" s="146">
        <v>470</v>
      </c>
      <c r="BK18" s="118"/>
      <c r="BL18" s="121">
        <f>BJ18-BI18</f>
        <v>35.69999999999999</v>
      </c>
      <c r="BN18" s="20" t="s">
        <v>105</v>
      </c>
      <c r="BO18" s="20" t="s">
        <v>106</v>
      </c>
    </row>
    <row r="19" spans="1:67" s="20" customFormat="1" ht="28.5" customHeight="1">
      <c r="A19" s="141"/>
      <c r="B19" s="144"/>
      <c r="C19" s="15">
        <v>150</v>
      </c>
      <c r="D19" s="30" t="s">
        <v>45</v>
      </c>
      <c r="E19" s="14" t="s">
        <v>63</v>
      </c>
      <c r="F19" s="45"/>
      <c r="G19" s="38"/>
      <c r="H19" s="38"/>
      <c r="I19" s="38"/>
      <c r="J19" s="38"/>
      <c r="K19" s="38"/>
      <c r="L19" s="38"/>
      <c r="M19" s="38"/>
      <c r="N19" s="33">
        <v>15</v>
      </c>
      <c r="O19" s="151" t="s">
        <v>89</v>
      </c>
      <c r="P19" s="153"/>
      <c r="Q19" s="152"/>
      <c r="R19" s="33" t="s">
        <v>9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57"/>
      <c r="AD19" s="154"/>
      <c r="AE19" s="155"/>
      <c r="AF19" s="156"/>
      <c r="AG19" s="66"/>
      <c r="AH19" s="66"/>
      <c r="AI19" s="48"/>
      <c r="AJ19" s="48"/>
      <c r="AK19" s="48"/>
      <c r="AL19" s="35"/>
      <c r="AM19" s="35"/>
      <c r="AN19" s="42"/>
      <c r="AO19" s="42"/>
      <c r="AP19" s="47"/>
      <c r="AQ19" s="47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21">
        <f>C19*1.2</f>
        <v>180</v>
      </c>
      <c r="BG19" s="139"/>
      <c r="BH19" s="117"/>
      <c r="BI19" s="113"/>
      <c r="BJ19" s="135"/>
      <c r="BK19" s="119"/>
      <c r="BL19" s="122"/>
      <c r="BN19" s="73">
        <f>BJ18+140</f>
        <v>610</v>
      </c>
      <c r="BO19" s="73">
        <f>BN19-BI18</f>
        <v>175.7</v>
      </c>
    </row>
    <row r="20" spans="1:64" s="20" customFormat="1" ht="26.25" customHeight="1">
      <c r="A20" s="141"/>
      <c r="B20" s="144"/>
      <c r="C20" s="15">
        <v>160</v>
      </c>
      <c r="D20" s="17" t="s">
        <v>86</v>
      </c>
      <c r="E20" s="59" t="s">
        <v>103</v>
      </c>
      <c r="F20" s="45"/>
      <c r="G20" s="39"/>
      <c r="H20" s="40"/>
      <c r="I20" s="40"/>
      <c r="J20" s="40"/>
      <c r="K20" s="40"/>
      <c r="L20" s="44"/>
      <c r="M20" s="38"/>
      <c r="N20" s="58"/>
      <c r="O20" s="57"/>
      <c r="P20" s="33"/>
      <c r="Q20" s="33"/>
      <c r="R20" s="33"/>
      <c r="S20" s="33" t="s">
        <v>14</v>
      </c>
      <c r="T20" s="125" t="s">
        <v>50</v>
      </c>
      <c r="U20" s="126"/>
      <c r="V20" s="127"/>
      <c r="W20" s="35" t="s">
        <v>53</v>
      </c>
      <c r="X20" s="70"/>
      <c r="Y20" s="70"/>
      <c r="Z20" s="70"/>
      <c r="AA20" s="70"/>
      <c r="AB20" s="44"/>
      <c r="AC20" s="35"/>
      <c r="AD20" s="154"/>
      <c r="AE20" s="155"/>
      <c r="AF20" s="156"/>
      <c r="AG20" s="66"/>
      <c r="AH20" s="66"/>
      <c r="AI20" s="48"/>
      <c r="AJ20" s="48"/>
      <c r="AK20" s="48"/>
      <c r="AL20" s="35"/>
      <c r="AM20" s="35"/>
      <c r="AN20" s="42"/>
      <c r="AO20" s="42"/>
      <c r="AP20" s="47"/>
      <c r="AQ20" s="47"/>
      <c r="AR20" s="33"/>
      <c r="AS20" s="33"/>
      <c r="AT20" s="33"/>
      <c r="AU20" s="33"/>
      <c r="AV20" s="33"/>
      <c r="AW20" s="35"/>
      <c r="AX20" s="35"/>
      <c r="AY20" s="35"/>
      <c r="AZ20" s="35"/>
      <c r="BA20" s="35"/>
      <c r="BB20" s="35"/>
      <c r="BC20" s="35"/>
      <c r="BD20" s="35"/>
      <c r="BE20" s="35"/>
      <c r="BF20" s="21">
        <f>C20*1.1</f>
        <v>176</v>
      </c>
      <c r="BG20" s="138" t="s">
        <v>107</v>
      </c>
      <c r="BH20" s="115">
        <f>(34+47)*0.1</f>
        <v>8.1</v>
      </c>
      <c r="BI20" s="113"/>
      <c r="BJ20" s="135"/>
      <c r="BK20" s="119"/>
      <c r="BL20" s="122"/>
    </row>
    <row r="21" spans="1:64" s="20" customFormat="1" ht="26.25" customHeight="1">
      <c r="A21" s="142"/>
      <c r="B21" s="145"/>
      <c r="C21" s="15">
        <v>90</v>
      </c>
      <c r="D21" s="30" t="s">
        <v>99</v>
      </c>
      <c r="E21" s="14" t="s">
        <v>63</v>
      </c>
      <c r="F21" s="45"/>
      <c r="G21" s="39"/>
      <c r="H21" s="40"/>
      <c r="I21" s="40"/>
      <c r="J21" s="40"/>
      <c r="K21" s="40"/>
      <c r="L21" s="44"/>
      <c r="M21" s="38"/>
      <c r="N21" s="58"/>
      <c r="O21" s="97"/>
      <c r="P21" s="33"/>
      <c r="Q21" s="33"/>
      <c r="R21" s="33"/>
      <c r="S21" s="33"/>
      <c r="T21" s="98"/>
      <c r="U21" s="98"/>
      <c r="V21" s="98"/>
      <c r="W21" s="35"/>
      <c r="X21" s="70"/>
      <c r="Y21" s="70"/>
      <c r="Z21" s="70"/>
      <c r="AA21" s="70"/>
      <c r="AB21" s="151" t="s">
        <v>43</v>
      </c>
      <c r="AC21" s="152"/>
      <c r="AD21" s="154"/>
      <c r="AE21" s="155"/>
      <c r="AF21" s="156"/>
      <c r="AG21" s="35" t="s">
        <v>9</v>
      </c>
      <c r="AH21" s="66"/>
      <c r="AI21" s="48"/>
      <c r="AJ21" s="48"/>
      <c r="AK21" s="48"/>
      <c r="AL21" s="35"/>
      <c r="AM21" s="35"/>
      <c r="AN21" s="42"/>
      <c r="AO21" s="42"/>
      <c r="AP21" s="47"/>
      <c r="AQ21" s="47"/>
      <c r="AR21" s="33"/>
      <c r="AS21" s="33"/>
      <c r="AT21" s="33"/>
      <c r="AU21" s="33"/>
      <c r="AV21" s="33"/>
      <c r="AW21" s="35"/>
      <c r="AX21" s="35"/>
      <c r="AY21" s="35"/>
      <c r="AZ21" s="35"/>
      <c r="BA21" s="35"/>
      <c r="BB21" s="35"/>
      <c r="BC21" s="35"/>
      <c r="BD21" s="35"/>
      <c r="BE21" s="35"/>
      <c r="BF21" s="21">
        <v>27.5</v>
      </c>
      <c r="BG21" s="139"/>
      <c r="BH21" s="117"/>
      <c r="BI21" s="129"/>
      <c r="BJ21" s="136"/>
      <c r="BK21" s="120"/>
      <c r="BL21" s="123"/>
    </row>
    <row r="22" spans="1:67" s="20" customFormat="1" ht="30" customHeight="1">
      <c r="A22" s="140">
        <v>3</v>
      </c>
      <c r="B22" s="143" t="s">
        <v>30</v>
      </c>
      <c r="C22" s="15">
        <v>60</v>
      </c>
      <c r="D22" s="17" t="s">
        <v>94</v>
      </c>
      <c r="E22" s="14" t="s">
        <v>54</v>
      </c>
      <c r="F22" s="67"/>
      <c r="G22" s="41"/>
      <c r="H22" s="41"/>
      <c r="I22" s="41"/>
      <c r="J22" s="41"/>
      <c r="K22" s="97"/>
      <c r="L22" s="97"/>
      <c r="M22" s="33"/>
      <c r="N22" s="33"/>
      <c r="O22" s="33"/>
      <c r="P22" s="33"/>
      <c r="Q22" s="33"/>
      <c r="R22" s="33"/>
      <c r="S22" s="114" t="s">
        <v>43</v>
      </c>
      <c r="T22" s="114"/>
      <c r="U22" s="33"/>
      <c r="V22" s="33"/>
      <c r="W22" s="35"/>
      <c r="X22" s="35"/>
      <c r="Y22" s="35"/>
      <c r="Z22" s="35"/>
      <c r="AA22" s="35"/>
      <c r="AB22" s="35"/>
      <c r="AC22" s="35"/>
      <c r="AD22" s="154"/>
      <c r="AE22" s="155"/>
      <c r="AF22" s="156"/>
      <c r="AG22" s="66"/>
      <c r="AH22" s="66"/>
      <c r="AI22" s="35"/>
      <c r="AJ22" s="35"/>
      <c r="AK22" s="36"/>
      <c r="AL22" s="35"/>
      <c r="AM22" s="35"/>
      <c r="AN22" s="35"/>
      <c r="AO22" s="42"/>
      <c r="AP22" s="47"/>
      <c r="AQ22" s="47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21">
        <f>C22*0.8</f>
        <v>48</v>
      </c>
      <c r="BG22" s="109" t="s">
        <v>31</v>
      </c>
      <c r="BH22" s="115">
        <f>(2+34+34)*0.1</f>
        <v>7</v>
      </c>
      <c r="BI22" s="128">
        <f>BH22+BH24+SUM(BF22:BF26)</f>
        <v>486.6</v>
      </c>
      <c r="BJ22" s="146">
        <v>470</v>
      </c>
      <c r="BK22" s="118">
        <f>BI22-BJ22</f>
        <v>16.600000000000023</v>
      </c>
      <c r="BL22" s="121"/>
      <c r="BN22" s="20" t="s">
        <v>105</v>
      </c>
      <c r="BO22" s="20" t="s">
        <v>106</v>
      </c>
    </row>
    <row r="23" spans="1:67" s="20" customFormat="1" ht="35.25" customHeight="1">
      <c r="A23" s="141"/>
      <c r="B23" s="144"/>
      <c r="C23" s="28">
        <v>45</v>
      </c>
      <c r="D23" s="30" t="s">
        <v>58</v>
      </c>
      <c r="E23" s="14" t="s">
        <v>87</v>
      </c>
      <c r="F23" s="45"/>
      <c r="G23" s="38"/>
      <c r="H23" s="38"/>
      <c r="I23" s="38"/>
      <c r="J23" s="38"/>
      <c r="K23" s="38"/>
      <c r="L23" s="43"/>
      <c r="M23" s="43"/>
      <c r="N23" s="43"/>
      <c r="O23" s="43"/>
      <c r="P23" s="43"/>
      <c r="Q23" s="43"/>
      <c r="R23" s="43"/>
      <c r="S23" s="37"/>
      <c r="T23" s="70"/>
      <c r="U23" s="70"/>
      <c r="V23" s="70"/>
      <c r="W23" s="70">
        <v>15</v>
      </c>
      <c r="X23" s="70">
        <v>30</v>
      </c>
      <c r="Y23" s="70"/>
      <c r="Z23" s="70"/>
      <c r="AA23" s="70"/>
      <c r="AB23" s="44"/>
      <c r="AC23" s="35"/>
      <c r="AD23" s="154"/>
      <c r="AE23" s="155"/>
      <c r="AF23" s="156"/>
      <c r="AG23" s="66"/>
      <c r="AH23" s="66"/>
      <c r="AI23" s="44"/>
      <c r="AJ23" s="44"/>
      <c r="AK23" s="44"/>
      <c r="AL23" s="44"/>
      <c r="AM23" s="44"/>
      <c r="AN23" s="44"/>
      <c r="AO23" s="42"/>
      <c r="AP23" s="47"/>
      <c r="AQ23" s="47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21">
        <f>C23*1.1</f>
        <v>49.50000000000001</v>
      </c>
      <c r="BG23" s="109"/>
      <c r="BH23" s="117"/>
      <c r="BI23" s="113"/>
      <c r="BJ23" s="135"/>
      <c r="BK23" s="119"/>
      <c r="BL23" s="122"/>
      <c r="BN23" s="73">
        <f>BJ22+140</f>
        <v>610</v>
      </c>
      <c r="BO23" s="73">
        <f>BN23-BI22</f>
        <v>123.39999999999998</v>
      </c>
    </row>
    <row r="24" spans="1:64" s="20" customFormat="1" ht="30" customHeight="1">
      <c r="A24" s="141"/>
      <c r="B24" s="144"/>
      <c r="C24" s="15">
        <v>160</v>
      </c>
      <c r="D24" s="30" t="s">
        <v>5</v>
      </c>
      <c r="E24" s="14" t="s">
        <v>87</v>
      </c>
      <c r="F24" s="45"/>
      <c r="G24" s="45"/>
      <c r="H24" s="45"/>
      <c r="I24" s="45"/>
      <c r="J24" s="45"/>
      <c r="K24" s="45"/>
      <c r="L24" s="49"/>
      <c r="M24" s="49"/>
      <c r="N24" s="49"/>
      <c r="O24" s="35"/>
      <c r="P24" s="35"/>
      <c r="Q24" s="35"/>
      <c r="R24" s="35"/>
      <c r="S24" s="34"/>
      <c r="T24" s="57"/>
      <c r="U24" s="57"/>
      <c r="V24" s="57"/>
      <c r="W24" s="57"/>
      <c r="X24" s="57" t="s">
        <v>14</v>
      </c>
      <c r="Y24" s="124" t="s">
        <v>50</v>
      </c>
      <c r="Z24" s="124"/>
      <c r="AA24" s="124"/>
      <c r="AB24" s="35" t="s">
        <v>53</v>
      </c>
      <c r="AC24" s="44"/>
      <c r="AD24" s="154"/>
      <c r="AE24" s="155"/>
      <c r="AF24" s="156"/>
      <c r="AG24" s="66"/>
      <c r="AH24" s="66"/>
      <c r="AI24" s="48"/>
      <c r="AJ24" s="48"/>
      <c r="AK24" s="48"/>
      <c r="AL24" s="35"/>
      <c r="AM24" s="35"/>
      <c r="AN24" s="42"/>
      <c r="AO24" s="42"/>
      <c r="AP24" s="47"/>
      <c r="AQ24" s="33"/>
      <c r="AR24" s="33"/>
      <c r="AS24" s="33"/>
      <c r="AT24" s="33"/>
      <c r="AU24" s="33"/>
      <c r="AV24" s="33"/>
      <c r="AW24" s="33"/>
      <c r="AX24" s="35"/>
      <c r="AY24" s="35"/>
      <c r="AZ24" s="35"/>
      <c r="BA24" s="35"/>
      <c r="BB24" s="35"/>
      <c r="BC24" s="35"/>
      <c r="BD24" s="35"/>
      <c r="BE24" s="35"/>
      <c r="BF24" s="21">
        <f>C24*1.1</f>
        <v>176</v>
      </c>
      <c r="BG24" s="138" t="s">
        <v>32</v>
      </c>
      <c r="BH24" s="115">
        <f>(34+34)*0.2</f>
        <v>13.600000000000001</v>
      </c>
      <c r="BI24" s="113"/>
      <c r="BJ24" s="135"/>
      <c r="BK24" s="119"/>
      <c r="BL24" s="122"/>
    </row>
    <row r="25" spans="1:64" s="20" customFormat="1" ht="30" customHeight="1">
      <c r="A25" s="141"/>
      <c r="B25" s="144"/>
      <c r="C25" s="15">
        <v>115</v>
      </c>
      <c r="D25" s="30" t="s">
        <v>56</v>
      </c>
      <c r="E25" s="14" t="s">
        <v>87</v>
      </c>
      <c r="F25" s="45"/>
      <c r="G25" s="45"/>
      <c r="H25" s="45"/>
      <c r="I25" s="45"/>
      <c r="J25" s="45"/>
      <c r="K25" s="45"/>
      <c r="L25" s="49"/>
      <c r="M25" s="49"/>
      <c r="N25" s="49"/>
      <c r="O25" s="35"/>
      <c r="P25" s="35"/>
      <c r="Q25" s="35"/>
      <c r="R25" s="35"/>
      <c r="S25" s="98"/>
      <c r="T25" s="97"/>
      <c r="U25" s="97"/>
      <c r="V25" s="97"/>
      <c r="W25" s="97"/>
      <c r="X25" s="97"/>
      <c r="Y25" s="98"/>
      <c r="Z25" s="98"/>
      <c r="AA25" s="98"/>
      <c r="AB25" s="35" t="s">
        <v>14</v>
      </c>
      <c r="AC25" s="35" t="s">
        <v>42</v>
      </c>
      <c r="AD25" s="154"/>
      <c r="AE25" s="155"/>
      <c r="AF25" s="156"/>
      <c r="AG25" s="33" t="s">
        <v>42</v>
      </c>
      <c r="AH25" s="33" t="s">
        <v>9</v>
      </c>
      <c r="AI25" s="36"/>
      <c r="AJ25" s="35"/>
      <c r="AK25" s="48"/>
      <c r="AL25" s="35"/>
      <c r="AM25" s="35"/>
      <c r="AN25" s="42"/>
      <c r="AO25" s="42"/>
      <c r="AP25" s="47"/>
      <c r="AQ25" s="33"/>
      <c r="AR25" s="33"/>
      <c r="AS25" s="33"/>
      <c r="AT25" s="33"/>
      <c r="AU25" s="33"/>
      <c r="AV25" s="33"/>
      <c r="AW25" s="33"/>
      <c r="AX25" s="35"/>
      <c r="AY25" s="35"/>
      <c r="AZ25" s="35"/>
      <c r="BA25" s="35"/>
      <c r="BB25" s="35"/>
      <c r="BC25" s="35"/>
      <c r="BD25" s="35"/>
      <c r="BE25" s="35"/>
      <c r="BF25" s="21">
        <f>C25*1.1</f>
        <v>126.50000000000001</v>
      </c>
      <c r="BG25" s="139"/>
      <c r="BH25" s="117"/>
      <c r="BI25" s="113"/>
      <c r="BJ25" s="135"/>
      <c r="BK25" s="119"/>
      <c r="BL25" s="122"/>
    </row>
    <row r="26" spans="1:64" s="20" customFormat="1" ht="30" customHeight="1">
      <c r="A26" s="142"/>
      <c r="B26" s="145"/>
      <c r="C26" s="15">
        <v>60</v>
      </c>
      <c r="D26" s="30" t="s">
        <v>90</v>
      </c>
      <c r="E26" s="14" t="s">
        <v>87</v>
      </c>
      <c r="F26" s="45"/>
      <c r="G26" s="45"/>
      <c r="H26" s="45"/>
      <c r="I26" s="45"/>
      <c r="J26" s="45"/>
      <c r="K26" s="45"/>
      <c r="L26" s="49"/>
      <c r="M26" s="49"/>
      <c r="N26" s="49"/>
      <c r="O26" s="35"/>
      <c r="P26" s="35"/>
      <c r="Q26" s="35"/>
      <c r="R26" s="35"/>
      <c r="S26" s="98"/>
      <c r="T26" s="97"/>
      <c r="U26" s="97"/>
      <c r="V26" s="97"/>
      <c r="W26" s="97"/>
      <c r="X26" s="97"/>
      <c r="Y26" s="98"/>
      <c r="Z26" s="98"/>
      <c r="AA26" s="98"/>
      <c r="AB26" s="35"/>
      <c r="AC26" s="44"/>
      <c r="AD26" s="154"/>
      <c r="AE26" s="155"/>
      <c r="AF26" s="156"/>
      <c r="AG26" s="66"/>
      <c r="AH26" s="35" t="s">
        <v>11</v>
      </c>
      <c r="AI26" s="35">
        <v>40</v>
      </c>
      <c r="AJ26" s="35" t="s">
        <v>11</v>
      </c>
      <c r="AK26" s="48"/>
      <c r="AL26" s="35"/>
      <c r="AM26" s="35"/>
      <c r="AN26" s="42"/>
      <c r="AO26" s="42"/>
      <c r="AP26" s="47"/>
      <c r="AQ26" s="33"/>
      <c r="AR26" s="33"/>
      <c r="AS26" s="33"/>
      <c r="AT26" s="33"/>
      <c r="AU26" s="33"/>
      <c r="AV26" s="33"/>
      <c r="AW26" s="33"/>
      <c r="AX26" s="35"/>
      <c r="AY26" s="35"/>
      <c r="AZ26" s="35"/>
      <c r="BA26" s="35"/>
      <c r="BB26" s="35"/>
      <c r="BC26" s="35"/>
      <c r="BD26" s="35"/>
      <c r="BE26" s="35"/>
      <c r="BF26" s="21">
        <f>C26*1.1</f>
        <v>66</v>
      </c>
      <c r="BG26" s="54"/>
      <c r="BH26" s="53"/>
      <c r="BI26" s="129"/>
      <c r="BJ26" s="136"/>
      <c r="BK26" s="120"/>
      <c r="BL26" s="123"/>
    </row>
    <row r="27" spans="1:67" s="20" customFormat="1" ht="20.25" customHeight="1">
      <c r="A27" s="140">
        <v>4</v>
      </c>
      <c r="B27" s="143" t="s">
        <v>33</v>
      </c>
      <c r="C27" s="15">
        <v>90</v>
      </c>
      <c r="D27" s="30" t="s">
        <v>16</v>
      </c>
      <c r="E27" s="14" t="s">
        <v>54</v>
      </c>
      <c r="F27" s="45"/>
      <c r="G27" s="45"/>
      <c r="H27" s="45"/>
      <c r="I27" s="97">
        <v>15</v>
      </c>
      <c r="J27" s="33" t="s">
        <v>42</v>
      </c>
      <c r="K27" s="33" t="s">
        <v>53</v>
      </c>
      <c r="L27" s="57"/>
      <c r="M27" s="38"/>
      <c r="N27" s="38"/>
      <c r="O27" s="44"/>
      <c r="P27" s="33"/>
      <c r="Q27" s="33"/>
      <c r="R27" s="33"/>
      <c r="S27" s="33"/>
      <c r="T27" s="44"/>
      <c r="U27" s="35"/>
      <c r="V27" s="57"/>
      <c r="W27" s="33"/>
      <c r="X27" s="33"/>
      <c r="Y27" s="33"/>
      <c r="Z27" s="35"/>
      <c r="AA27" s="35"/>
      <c r="AB27" s="35"/>
      <c r="AC27" s="35"/>
      <c r="AD27" s="154"/>
      <c r="AE27" s="155"/>
      <c r="AF27" s="156"/>
      <c r="AG27" s="66"/>
      <c r="AH27" s="66"/>
      <c r="AI27" s="48"/>
      <c r="AJ27" s="48"/>
      <c r="AK27" s="48"/>
      <c r="AL27" s="35"/>
      <c r="AM27" s="35"/>
      <c r="AN27" s="42"/>
      <c r="AO27" s="33"/>
      <c r="AP27" s="35"/>
      <c r="AQ27" s="33"/>
      <c r="AR27" s="33"/>
      <c r="AS27" s="33"/>
      <c r="AT27" s="33"/>
      <c r="AU27" s="33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21">
        <f>C27*0.8</f>
        <v>72</v>
      </c>
      <c r="BG27" s="138" t="s">
        <v>34</v>
      </c>
      <c r="BH27" s="115">
        <f>34*0.1</f>
        <v>3.4000000000000004</v>
      </c>
      <c r="BI27" s="128">
        <f>BH27+BH29+SUM(BF27:BF32)</f>
        <v>483.6</v>
      </c>
      <c r="BJ27" s="146">
        <v>470</v>
      </c>
      <c r="BK27" s="118">
        <f>BI27-BJ27</f>
        <v>13.600000000000023</v>
      </c>
      <c r="BL27" s="121"/>
      <c r="BN27" s="20" t="s">
        <v>105</v>
      </c>
      <c r="BO27" s="20" t="s">
        <v>106</v>
      </c>
    </row>
    <row r="28" spans="1:67" s="20" customFormat="1" ht="38.25" customHeight="1">
      <c r="A28" s="141"/>
      <c r="B28" s="144"/>
      <c r="C28" s="28">
        <v>30</v>
      </c>
      <c r="D28" s="30" t="s">
        <v>91</v>
      </c>
      <c r="E28" s="14" t="s">
        <v>87</v>
      </c>
      <c r="F28" s="45"/>
      <c r="G28" s="41"/>
      <c r="H28" s="41"/>
      <c r="I28" s="41"/>
      <c r="J28" s="41"/>
      <c r="K28" s="33"/>
      <c r="L28" s="33"/>
      <c r="M28" s="33"/>
      <c r="N28" s="33"/>
      <c r="O28" s="33"/>
      <c r="P28" s="33"/>
      <c r="Q28" s="33"/>
      <c r="R28" s="33"/>
      <c r="S28" s="33"/>
      <c r="T28" s="39"/>
      <c r="U28" s="33"/>
      <c r="V28" s="33"/>
      <c r="W28" s="37"/>
      <c r="X28" s="33"/>
      <c r="Y28" s="33"/>
      <c r="Z28" s="33"/>
      <c r="AA28" s="33"/>
      <c r="AB28" s="33"/>
      <c r="AC28" s="33"/>
      <c r="AD28" s="154"/>
      <c r="AE28" s="155"/>
      <c r="AF28" s="156"/>
      <c r="AG28" s="66"/>
      <c r="AH28" s="66"/>
      <c r="AI28" s="48"/>
      <c r="AJ28" s="35" t="s">
        <v>9</v>
      </c>
      <c r="AK28" s="48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5"/>
      <c r="AX28" s="35"/>
      <c r="AY28" s="35"/>
      <c r="AZ28" s="35"/>
      <c r="BA28" s="35"/>
      <c r="BB28" s="35"/>
      <c r="BC28" s="35"/>
      <c r="BD28" s="35"/>
      <c r="BE28" s="35"/>
      <c r="BF28" s="21">
        <f>C28*1.1</f>
        <v>33</v>
      </c>
      <c r="BG28" s="139"/>
      <c r="BH28" s="117"/>
      <c r="BI28" s="113"/>
      <c r="BJ28" s="135"/>
      <c r="BK28" s="147"/>
      <c r="BL28" s="122"/>
      <c r="BN28" s="73">
        <f>BJ27+140</f>
        <v>610</v>
      </c>
      <c r="BO28" s="73">
        <f>BN28-BI27</f>
        <v>126.39999999999998</v>
      </c>
    </row>
    <row r="29" spans="1:64" s="20" customFormat="1" ht="38.25" customHeight="1">
      <c r="A29" s="141"/>
      <c r="B29" s="144"/>
      <c r="C29" s="15">
        <v>90</v>
      </c>
      <c r="D29" s="30" t="s">
        <v>100</v>
      </c>
      <c r="E29" s="14" t="s">
        <v>63</v>
      </c>
      <c r="F29" s="45"/>
      <c r="G29" s="41"/>
      <c r="H29" s="41"/>
      <c r="I29" s="41"/>
      <c r="J29" s="41"/>
      <c r="K29" s="33"/>
      <c r="L29" s="33"/>
      <c r="M29" s="33"/>
      <c r="N29" s="33"/>
      <c r="O29" s="33"/>
      <c r="P29" s="33"/>
      <c r="Q29" s="33"/>
      <c r="R29" s="33"/>
      <c r="S29" s="33"/>
      <c r="T29" s="39"/>
      <c r="U29" s="33" t="s">
        <v>8</v>
      </c>
      <c r="V29" s="151" t="s">
        <v>59</v>
      </c>
      <c r="W29" s="152"/>
      <c r="X29" s="33"/>
      <c r="Y29" s="33"/>
      <c r="Z29" s="33"/>
      <c r="AA29" s="33"/>
      <c r="AB29" s="33"/>
      <c r="AC29" s="33"/>
      <c r="AD29" s="154"/>
      <c r="AE29" s="155"/>
      <c r="AF29" s="156"/>
      <c r="AG29" s="66"/>
      <c r="AH29" s="66"/>
      <c r="AI29" s="48"/>
      <c r="AJ29" s="35"/>
      <c r="AK29" s="48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5"/>
      <c r="AX29" s="35"/>
      <c r="AY29" s="35"/>
      <c r="AZ29" s="35"/>
      <c r="BA29" s="35"/>
      <c r="BB29" s="35"/>
      <c r="BC29" s="35"/>
      <c r="BD29" s="35"/>
      <c r="BE29" s="35"/>
      <c r="BF29" s="21">
        <f>C29*1.2</f>
        <v>108</v>
      </c>
      <c r="BG29" s="138" t="s">
        <v>35</v>
      </c>
      <c r="BH29" s="115">
        <f>(2+47+29+29+29)*0.2</f>
        <v>27.200000000000003</v>
      </c>
      <c r="BI29" s="113"/>
      <c r="BJ29" s="135"/>
      <c r="BK29" s="147"/>
      <c r="BL29" s="122"/>
    </row>
    <row r="30" spans="1:64" s="20" customFormat="1" ht="30" customHeight="1">
      <c r="A30" s="141"/>
      <c r="B30" s="144"/>
      <c r="C30" s="15">
        <v>90</v>
      </c>
      <c r="D30" s="30" t="s">
        <v>100</v>
      </c>
      <c r="E30" s="59" t="s">
        <v>103</v>
      </c>
      <c r="F30" s="45"/>
      <c r="G30" s="39"/>
      <c r="H30" s="40"/>
      <c r="I30" s="40"/>
      <c r="J30" s="40"/>
      <c r="K30" s="40"/>
      <c r="L30" s="43"/>
      <c r="M30" s="58"/>
      <c r="N30" s="58"/>
      <c r="O30" s="57"/>
      <c r="P30" s="33"/>
      <c r="Q30" s="33"/>
      <c r="R30" s="33"/>
      <c r="S30" s="33"/>
      <c r="T30" s="35"/>
      <c r="U30" s="35"/>
      <c r="V30" s="35"/>
      <c r="W30" s="35"/>
      <c r="X30" s="35"/>
      <c r="Y30" s="33"/>
      <c r="Z30" s="125" t="s">
        <v>104</v>
      </c>
      <c r="AA30" s="127"/>
      <c r="AB30" s="33"/>
      <c r="AC30" s="33"/>
      <c r="AD30" s="154"/>
      <c r="AE30" s="155"/>
      <c r="AF30" s="156"/>
      <c r="AG30" s="66"/>
      <c r="AH30" s="66"/>
      <c r="AI30" s="33"/>
      <c r="AJ30" s="33"/>
      <c r="AK30" s="33"/>
      <c r="AL30" s="33"/>
      <c r="AM30" s="33"/>
      <c r="AN30" s="33"/>
      <c r="AO30" s="42"/>
      <c r="AP30" s="47"/>
      <c r="AQ30" s="47"/>
      <c r="AR30" s="35"/>
      <c r="AS30" s="35"/>
      <c r="AT30" s="35"/>
      <c r="AU30" s="35"/>
      <c r="AV30" s="35"/>
      <c r="AW30" s="33"/>
      <c r="AX30" s="33"/>
      <c r="AY30" s="33"/>
      <c r="AZ30" s="33"/>
      <c r="BA30" s="33"/>
      <c r="BB30" s="33"/>
      <c r="BC30" s="33"/>
      <c r="BD30" s="33"/>
      <c r="BE30" s="33"/>
      <c r="BF30" s="21">
        <f>C30*1</f>
        <v>90</v>
      </c>
      <c r="BG30" s="139"/>
      <c r="BH30" s="117"/>
      <c r="BI30" s="113"/>
      <c r="BJ30" s="135"/>
      <c r="BK30" s="147"/>
      <c r="BL30" s="122"/>
    </row>
    <row r="31" spans="1:64" s="20" customFormat="1" ht="30" customHeight="1">
      <c r="A31" s="141"/>
      <c r="B31" s="144"/>
      <c r="C31" s="15">
        <v>75</v>
      </c>
      <c r="D31" s="17" t="s">
        <v>64</v>
      </c>
      <c r="E31" s="59" t="s">
        <v>103</v>
      </c>
      <c r="F31" s="67"/>
      <c r="G31" s="37"/>
      <c r="H31" s="37"/>
      <c r="I31" s="37"/>
      <c r="J31" s="37"/>
      <c r="K31" s="37"/>
      <c r="L31" s="37">
        <v>40</v>
      </c>
      <c r="M31" s="37">
        <v>35</v>
      </c>
      <c r="N31" s="33"/>
      <c r="O31" s="68"/>
      <c r="P31" s="33"/>
      <c r="Q31" s="33"/>
      <c r="R31" s="33"/>
      <c r="S31" s="33"/>
      <c r="T31" s="35"/>
      <c r="U31" s="35"/>
      <c r="V31" s="35"/>
      <c r="W31" s="35"/>
      <c r="X31" s="35"/>
      <c r="Y31" s="33"/>
      <c r="Z31" s="98"/>
      <c r="AA31" s="98"/>
      <c r="AB31" s="33"/>
      <c r="AC31" s="33"/>
      <c r="AD31" s="154"/>
      <c r="AE31" s="155"/>
      <c r="AF31" s="156"/>
      <c r="AG31" s="66"/>
      <c r="AH31" s="66"/>
      <c r="AI31" s="33"/>
      <c r="AJ31" s="33"/>
      <c r="AK31" s="33"/>
      <c r="AL31" s="33"/>
      <c r="AM31" s="33"/>
      <c r="AN31" s="33"/>
      <c r="AO31" s="42"/>
      <c r="AP31" s="47"/>
      <c r="AQ31" s="47"/>
      <c r="AR31" s="35"/>
      <c r="AS31" s="35"/>
      <c r="AT31" s="35"/>
      <c r="AU31" s="35"/>
      <c r="AV31" s="35"/>
      <c r="AW31" s="33"/>
      <c r="AX31" s="33"/>
      <c r="AY31" s="33"/>
      <c r="AZ31" s="33"/>
      <c r="BA31" s="33"/>
      <c r="BB31" s="33"/>
      <c r="BC31" s="33"/>
      <c r="BD31" s="33"/>
      <c r="BE31" s="33"/>
      <c r="BF31" s="21">
        <f>C31*1</f>
        <v>75</v>
      </c>
      <c r="BG31" s="55"/>
      <c r="BH31" s="18"/>
      <c r="BI31" s="113"/>
      <c r="BJ31" s="135"/>
      <c r="BK31" s="147"/>
      <c r="BL31" s="122"/>
    </row>
    <row r="32" spans="1:64" s="20" customFormat="1" ht="30" customHeight="1">
      <c r="A32" s="142"/>
      <c r="B32" s="145"/>
      <c r="C32" s="15">
        <v>75</v>
      </c>
      <c r="D32" s="17" t="s">
        <v>65</v>
      </c>
      <c r="E32" s="59" t="s">
        <v>103</v>
      </c>
      <c r="F32" s="45"/>
      <c r="G32" s="41"/>
      <c r="H32" s="41"/>
      <c r="I32" s="33"/>
      <c r="J32" s="97"/>
      <c r="K32" s="97"/>
      <c r="L32" s="97"/>
      <c r="M32" s="33" t="s">
        <v>14</v>
      </c>
      <c r="N32" s="33" t="s">
        <v>42</v>
      </c>
      <c r="O32" s="33" t="s">
        <v>9</v>
      </c>
      <c r="P32" s="33"/>
      <c r="Q32" s="33"/>
      <c r="R32" s="33"/>
      <c r="S32" s="33"/>
      <c r="T32" s="35"/>
      <c r="U32" s="35"/>
      <c r="V32" s="35"/>
      <c r="W32" s="35"/>
      <c r="X32" s="35"/>
      <c r="Y32" s="33"/>
      <c r="Z32" s="98"/>
      <c r="AA32" s="98"/>
      <c r="AB32" s="33"/>
      <c r="AC32" s="33"/>
      <c r="AD32" s="154"/>
      <c r="AE32" s="155"/>
      <c r="AF32" s="156"/>
      <c r="AG32" s="66"/>
      <c r="AH32" s="66"/>
      <c r="AI32" s="33"/>
      <c r="AJ32" s="33"/>
      <c r="AK32" s="33"/>
      <c r="AL32" s="33"/>
      <c r="AM32" s="33"/>
      <c r="AN32" s="33"/>
      <c r="AO32" s="42"/>
      <c r="AP32" s="47"/>
      <c r="AQ32" s="47"/>
      <c r="AR32" s="35"/>
      <c r="AS32" s="35"/>
      <c r="AT32" s="35"/>
      <c r="AU32" s="35"/>
      <c r="AV32" s="35"/>
      <c r="AW32" s="33"/>
      <c r="AX32" s="33"/>
      <c r="AY32" s="33"/>
      <c r="AZ32" s="33"/>
      <c r="BA32" s="33"/>
      <c r="BB32" s="33"/>
      <c r="BC32" s="33"/>
      <c r="BD32" s="33"/>
      <c r="BE32" s="33"/>
      <c r="BF32" s="21">
        <f>C32*1</f>
        <v>75</v>
      </c>
      <c r="BG32" s="55"/>
      <c r="BH32" s="18"/>
      <c r="BI32" s="129"/>
      <c r="BJ32" s="136"/>
      <c r="BK32" s="148"/>
      <c r="BL32" s="123"/>
    </row>
    <row r="33" spans="1:67" s="20" customFormat="1" ht="30" customHeight="1">
      <c r="A33" s="140">
        <v>5</v>
      </c>
      <c r="B33" s="143" t="s">
        <v>36</v>
      </c>
      <c r="C33" s="15">
        <v>75</v>
      </c>
      <c r="D33" s="30" t="s">
        <v>102</v>
      </c>
      <c r="E33" s="14" t="s">
        <v>63</v>
      </c>
      <c r="F33" s="45"/>
      <c r="G33" s="33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33"/>
      <c r="S33" s="33"/>
      <c r="T33" s="97"/>
      <c r="U33" s="33"/>
      <c r="V33" s="35"/>
      <c r="W33" s="35"/>
      <c r="X33" s="35" t="s">
        <v>14</v>
      </c>
      <c r="Y33" s="151" t="s">
        <v>59</v>
      </c>
      <c r="Z33" s="152"/>
      <c r="AA33" s="35"/>
      <c r="AB33" s="35"/>
      <c r="AC33" s="35"/>
      <c r="AD33" s="154"/>
      <c r="AE33" s="155"/>
      <c r="AF33" s="156"/>
      <c r="AG33" s="66"/>
      <c r="AH33" s="35"/>
      <c r="AI33" s="35"/>
      <c r="AJ33" s="35"/>
      <c r="AK33" s="48"/>
      <c r="AL33" s="51"/>
      <c r="AM33" s="51"/>
      <c r="AN33" s="42"/>
      <c r="AO33" s="42"/>
      <c r="AP33" s="47"/>
      <c r="AQ33" s="47"/>
      <c r="AR33" s="35"/>
      <c r="AS33" s="35"/>
      <c r="AT33" s="35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5"/>
      <c r="BF33" s="21">
        <f>C33*1.2</f>
        <v>90</v>
      </c>
      <c r="BG33" s="138" t="s">
        <v>34</v>
      </c>
      <c r="BH33" s="149">
        <f>(29+47)*0.1</f>
        <v>7.6000000000000005</v>
      </c>
      <c r="BI33" s="128">
        <f>BH33+BH35+SUM(BF33:BF37)</f>
        <v>436.6</v>
      </c>
      <c r="BJ33" s="146">
        <f>470-BH37</f>
        <v>399.5</v>
      </c>
      <c r="BK33" s="118">
        <f>BI33-BJ33</f>
        <v>37.10000000000002</v>
      </c>
      <c r="BL33" s="121"/>
      <c r="BN33" s="20" t="s">
        <v>105</v>
      </c>
      <c r="BO33" s="20" t="s">
        <v>106</v>
      </c>
    </row>
    <row r="34" spans="1:67" s="20" customFormat="1" ht="39.75" customHeight="1">
      <c r="A34" s="141"/>
      <c r="B34" s="144"/>
      <c r="C34" s="15">
        <v>90</v>
      </c>
      <c r="D34" s="17" t="s">
        <v>60</v>
      </c>
      <c r="E34" s="14" t="s">
        <v>63</v>
      </c>
      <c r="F34" s="67"/>
      <c r="G34" s="41"/>
      <c r="H34" s="41"/>
      <c r="I34" s="41"/>
      <c r="J34" s="41"/>
      <c r="K34" s="97"/>
      <c r="L34" s="97"/>
      <c r="M34" s="33"/>
      <c r="N34" s="33"/>
      <c r="O34" s="33"/>
      <c r="P34" s="33"/>
      <c r="Q34" s="33"/>
      <c r="R34" s="33"/>
      <c r="S34" s="151" t="s">
        <v>59</v>
      </c>
      <c r="T34" s="152"/>
      <c r="U34" s="97" t="s">
        <v>8</v>
      </c>
      <c r="V34" s="33"/>
      <c r="W34" s="33"/>
      <c r="X34" s="33"/>
      <c r="Y34" s="33"/>
      <c r="Z34" s="33"/>
      <c r="AA34" s="33"/>
      <c r="AB34" s="33"/>
      <c r="AC34" s="33"/>
      <c r="AD34" s="154"/>
      <c r="AE34" s="155"/>
      <c r="AF34" s="156"/>
      <c r="AG34" s="66"/>
      <c r="AH34" s="66"/>
      <c r="AI34" s="48"/>
      <c r="AJ34" s="48"/>
      <c r="AK34" s="48"/>
      <c r="AL34" s="51"/>
      <c r="AM34" s="51"/>
      <c r="AN34" s="42"/>
      <c r="AO34" s="42"/>
      <c r="AP34" s="47"/>
      <c r="AQ34" s="47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21">
        <f>C34*1.2</f>
        <v>108</v>
      </c>
      <c r="BG34" s="139"/>
      <c r="BH34" s="150"/>
      <c r="BI34" s="113"/>
      <c r="BJ34" s="135"/>
      <c r="BK34" s="119"/>
      <c r="BL34" s="122"/>
      <c r="BN34" s="73">
        <f>BJ33+140</f>
        <v>539.5</v>
      </c>
      <c r="BO34" s="73">
        <f>BN34-BI33</f>
        <v>102.89999999999998</v>
      </c>
    </row>
    <row r="35" spans="1:64" s="20" customFormat="1" ht="39.75" customHeight="1">
      <c r="A35" s="141"/>
      <c r="B35" s="144"/>
      <c r="C35" s="15">
        <v>90</v>
      </c>
      <c r="D35" s="30" t="s">
        <v>60</v>
      </c>
      <c r="E35" s="59" t="s">
        <v>103</v>
      </c>
      <c r="F35" s="45"/>
      <c r="G35" s="41"/>
      <c r="H35" s="41"/>
      <c r="I35" s="41"/>
      <c r="J35" s="41"/>
      <c r="K35" s="33"/>
      <c r="L35" s="57"/>
      <c r="M35" s="57"/>
      <c r="N35" s="57"/>
      <c r="O35" s="57"/>
      <c r="P35" s="57"/>
      <c r="Q35" s="57"/>
      <c r="R35" s="33"/>
      <c r="S35" s="33"/>
      <c r="T35" s="39"/>
      <c r="U35" s="33"/>
      <c r="V35" s="33"/>
      <c r="W35" s="52"/>
      <c r="X35" s="35"/>
      <c r="Y35" s="35"/>
      <c r="Z35" s="33"/>
      <c r="AA35" s="35"/>
      <c r="AB35" s="125" t="s">
        <v>104</v>
      </c>
      <c r="AC35" s="127"/>
      <c r="AD35" s="154"/>
      <c r="AE35" s="155"/>
      <c r="AF35" s="156"/>
      <c r="AG35" s="66"/>
      <c r="AH35" s="66"/>
      <c r="AI35" s="48"/>
      <c r="AJ35" s="48"/>
      <c r="AK35" s="48"/>
      <c r="AL35" s="33"/>
      <c r="AM35" s="33"/>
      <c r="AN35" s="33"/>
      <c r="AO35" s="33"/>
      <c r="AP35" s="33"/>
      <c r="AQ35" s="33"/>
      <c r="AR35" s="33"/>
      <c r="AS35" s="33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21">
        <f>C35*1</f>
        <v>90</v>
      </c>
      <c r="BG35" s="138" t="s">
        <v>35</v>
      </c>
      <c r="BH35" s="146">
        <f>(47+29+29)*0.2</f>
        <v>21</v>
      </c>
      <c r="BI35" s="113"/>
      <c r="BJ35" s="135"/>
      <c r="BK35" s="119"/>
      <c r="BL35" s="122"/>
    </row>
    <row r="36" spans="1:64" s="20" customFormat="1" ht="39.75" customHeight="1">
      <c r="A36" s="141"/>
      <c r="B36" s="144"/>
      <c r="C36" s="15">
        <v>45</v>
      </c>
      <c r="D36" s="17" t="s">
        <v>66</v>
      </c>
      <c r="E36" s="59" t="s">
        <v>103</v>
      </c>
      <c r="F36" s="45"/>
      <c r="G36" s="41"/>
      <c r="H36" s="41"/>
      <c r="I36" s="33"/>
      <c r="J36" s="97"/>
      <c r="K36" s="97"/>
      <c r="L36" s="97"/>
      <c r="M36" s="33"/>
      <c r="N36" s="33"/>
      <c r="O36" s="97" t="s">
        <v>11</v>
      </c>
      <c r="P36" s="97" t="s">
        <v>53</v>
      </c>
      <c r="Q36" s="33"/>
      <c r="R36" s="33"/>
      <c r="S36" s="33"/>
      <c r="T36" s="39"/>
      <c r="U36" s="33"/>
      <c r="V36" s="33"/>
      <c r="W36" s="52"/>
      <c r="X36" s="35"/>
      <c r="Y36" s="35"/>
      <c r="Z36" s="33"/>
      <c r="AA36" s="35"/>
      <c r="AB36" s="98"/>
      <c r="AC36" s="98"/>
      <c r="AD36" s="154"/>
      <c r="AE36" s="155"/>
      <c r="AF36" s="156"/>
      <c r="AG36" s="66"/>
      <c r="AH36" s="66"/>
      <c r="AI36" s="48"/>
      <c r="AJ36" s="48"/>
      <c r="AK36" s="48"/>
      <c r="AL36" s="33"/>
      <c r="AM36" s="33"/>
      <c r="AN36" s="33"/>
      <c r="AO36" s="33"/>
      <c r="AP36" s="33"/>
      <c r="AQ36" s="33"/>
      <c r="AR36" s="33"/>
      <c r="AS36" s="33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21">
        <f>C36*1</f>
        <v>45</v>
      </c>
      <c r="BG36" s="139"/>
      <c r="BH36" s="136"/>
      <c r="BI36" s="113"/>
      <c r="BJ36" s="135"/>
      <c r="BK36" s="119"/>
      <c r="BL36" s="122"/>
    </row>
    <row r="37" spans="1:64" s="20" customFormat="1" ht="39.75" customHeight="1">
      <c r="A37" s="142"/>
      <c r="B37" s="145"/>
      <c r="C37" s="15">
        <v>75</v>
      </c>
      <c r="D37" s="17" t="s">
        <v>67</v>
      </c>
      <c r="E37" s="59" t="s">
        <v>103</v>
      </c>
      <c r="F37" s="45"/>
      <c r="G37" s="41"/>
      <c r="H37" s="41"/>
      <c r="I37" s="41"/>
      <c r="J37" s="41"/>
      <c r="K37" s="33"/>
      <c r="L37" s="33"/>
      <c r="M37" s="33"/>
      <c r="N37" s="33"/>
      <c r="O37" s="33"/>
      <c r="P37" s="33" t="s">
        <v>14</v>
      </c>
      <c r="Q37" s="33" t="s">
        <v>42</v>
      </c>
      <c r="R37" s="33" t="s">
        <v>9</v>
      </c>
      <c r="S37" s="33"/>
      <c r="T37" s="39"/>
      <c r="U37" s="33"/>
      <c r="V37" s="33"/>
      <c r="W37" s="52"/>
      <c r="X37" s="35"/>
      <c r="Y37" s="35"/>
      <c r="Z37" s="33"/>
      <c r="AA37" s="35"/>
      <c r="AB37" s="98"/>
      <c r="AC37" s="98"/>
      <c r="AD37" s="154"/>
      <c r="AE37" s="155"/>
      <c r="AF37" s="156"/>
      <c r="AG37" s="66"/>
      <c r="AH37" s="66"/>
      <c r="AI37" s="48"/>
      <c r="AJ37" s="48"/>
      <c r="AK37" s="48"/>
      <c r="AL37" s="33"/>
      <c r="AM37" s="33"/>
      <c r="AN37" s="33"/>
      <c r="AO37" s="33"/>
      <c r="AP37" s="33"/>
      <c r="AQ37" s="33"/>
      <c r="AR37" s="33"/>
      <c r="AS37" s="33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21">
        <f>C37*1</f>
        <v>75</v>
      </c>
      <c r="BG37" s="55" t="s">
        <v>26</v>
      </c>
      <c r="BH37" s="63">
        <f>470*15%</f>
        <v>70.5</v>
      </c>
      <c r="BI37" s="129"/>
      <c r="BJ37" s="136"/>
      <c r="BK37" s="120"/>
      <c r="BL37" s="123"/>
    </row>
    <row r="38" spans="1:67" s="22" customFormat="1" ht="20.25" customHeight="1">
      <c r="A38" s="130">
        <v>6</v>
      </c>
      <c r="B38" s="191" t="s">
        <v>37</v>
      </c>
      <c r="C38" s="15">
        <v>45</v>
      </c>
      <c r="D38" s="30" t="s">
        <v>85</v>
      </c>
      <c r="E38" s="14" t="s">
        <v>54</v>
      </c>
      <c r="F38" s="45"/>
      <c r="G38" s="33"/>
      <c r="H38" s="57" t="s">
        <v>9</v>
      </c>
      <c r="I38" s="57" t="s">
        <v>10</v>
      </c>
      <c r="J38" s="41"/>
      <c r="K38" s="33"/>
      <c r="L38" s="33"/>
      <c r="M38" s="33"/>
      <c r="N38" s="33"/>
      <c r="O38" s="33"/>
      <c r="P38" s="57"/>
      <c r="Q38" s="57"/>
      <c r="R38" s="57"/>
      <c r="S38" s="57"/>
      <c r="T38" s="57"/>
      <c r="U38" s="57"/>
      <c r="V38" s="57"/>
      <c r="W38" s="33"/>
      <c r="X38" s="33"/>
      <c r="Y38" s="35"/>
      <c r="Z38" s="35"/>
      <c r="AA38" s="57"/>
      <c r="AB38" s="33"/>
      <c r="AC38" s="33"/>
      <c r="AD38" s="154"/>
      <c r="AE38" s="155"/>
      <c r="AF38" s="156"/>
      <c r="AG38" s="66"/>
      <c r="AH38" s="66"/>
      <c r="AI38" s="48"/>
      <c r="AJ38" s="48"/>
      <c r="AK38" s="48"/>
      <c r="AL38" s="51"/>
      <c r="AM38" s="51"/>
      <c r="AN38" s="42"/>
      <c r="AO38" s="42"/>
      <c r="AP38" s="47"/>
      <c r="AQ38" s="47"/>
      <c r="AR38" s="34"/>
      <c r="AS38" s="34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21">
        <f>C38*0.8</f>
        <v>36</v>
      </c>
      <c r="BG38" s="138" t="s">
        <v>34</v>
      </c>
      <c r="BH38" s="115">
        <f>(2+2)*0.1</f>
        <v>0.4</v>
      </c>
      <c r="BI38" s="128">
        <f>BH38+BH40+SUM(BF38:BF43)</f>
        <v>497.2</v>
      </c>
      <c r="BJ38" s="115">
        <v>470</v>
      </c>
      <c r="BK38" s="118">
        <f>BI38-BJ38</f>
        <v>27.19999999999999</v>
      </c>
      <c r="BL38" s="121"/>
      <c r="BN38" s="20" t="s">
        <v>105</v>
      </c>
      <c r="BO38" s="20" t="s">
        <v>106</v>
      </c>
    </row>
    <row r="39" spans="1:67" s="22" customFormat="1" ht="43.5" customHeight="1">
      <c r="A39" s="131"/>
      <c r="B39" s="108"/>
      <c r="C39" s="15">
        <v>125</v>
      </c>
      <c r="D39" s="30" t="s">
        <v>48</v>
      </c>
      <c r="E39" s="14" t="s">
        <v>54</v>
      </c>
      <c r="F39" s="45"/>
      <c r="G39" s="33"/>
      <c r="H39" s="97"/>
      <c r="I39" s="97"/>
      <c r="J39" s="97"/>
      <c r="K39" s="46"/>
      <c r="L39" s="69" t="s">
        <v>8</v>
      </c>
      <c r="M39" s="114" t="s">
        <v>55</v>
      </c>
      <c r="N39" s="114"/>
      <c r="O39" s="114"/>
      <c r="P39" s="33" t="s">
        <v>10</v>
      </c>
      <c r="Q39" s="33"/>
      <c r="R39" s="33"/>
      <c r="S39" s="57"/>
      <c r="T39" s="57"/>
      <c r="U39" s="57"/>
      <c r="V39" s="57"/>
      <c r="W39" s="33"/>
      <c r="X39" s="33"/>
      <c r="Y39" s="33"/>
      <c r="Z39" s="33"/>
      <c r="AA39" s="57"/>
      <c r="AB39" s="33"/>
      <c r="AC39" s="33"/>
      <c r="AD39" s="154"/>
      <c r="AE39" s="155"/>
      <c r="AF39" s="156"/>
      <c r="AG39" s="66"/>
      <c r="AH39" s="66"/>
      <c r="AI39" s="48"/>
      <c r="AJ39" s="48"/>
      <c r="AK39" s="48"/>
      <c r="AL39" s="51"/>
      <c r="AM39" s="51"/>
      <c r="AN39" s="42"/>
      <c r="AO39" s="42"/>
      <c r="AP39" s="47"/>
      <c r="AQ39" s="47"/>
      <c r="AR39" s="34"/>
      <c r="AS39" s="34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21">
        <f>C39*0.8</f>
        <v>100</v>
      </c>
      <c r="BG39" s="139"/>
      <c r="BH39" s="117"/>
      <c r="BI39" s="113"/>
      <c r="BJ39" s="116"/>
      <c r="BK39" s="119"/>
      <c r="BL39" s="122"/>
      <c r="BN39" s="73">
        <f>BJ38+140</f>
        <v>610</v>
      </c>
      <c r="BO39" s="73">
        <f>BN39-BI38</f>
        <v>112.80000000000001</v>
      </c>
    </row>
    <row r="40" spans="1:67" s="22" customFormat="1" ht="23.25" customHeight="1">
      <c r="A40" s="131"/>
      <c r="B40" s="108"/>
      <c r="C40" s="15">
        <v>75</v>
      </c>
      <c r="D40" s="17" t="s">
        <v>57</v>
      </c>
      <c r="E40" s="14" t="s">
        <v>54</v>
      </c>
      <c r="F40" s="45"/>
      <c r="G40" s="33"/>
      <c r="H40" s="97"/>
      <c r="I40" s="97"/>
      <c r="J40" s="97"/>
      <c r="K40" s="46"/>
      <c r="L40" s="69"/>
      <c r="M40" s="97"/>
      <c r="N40" s="97"/>
      <c r="O40" s="97"/>
      <c r="P40" s="33" t="s">
        <v>10</v>
      </c>
      <c r="Q40" s="114" t="s">
        <v>43</v>
      </c>
      <c r="R40" s="114"/>
      <c r="S40" s="97"/>
      <c r="T40" s="97"/>
      <c r="U40" s="97"/>
      <c r="V40" s="97"/>
      <c r="W40" s="33"/>
      <c r="X40" s="33"/>
      <c r="Y40" s="33"/>
      <c r="Z40" s="33"/>
      <c r="AA40" s="97"/>
      <c r="AB40" s="33"/>
      <c r="AC40" s="33"/>
      <c r="AD40" s="154"/>
      <c r="AE40" s="155"/>
      <c r="AF40" s="156"/>
      <c r="AG40" s="66"/>
      <c r="AH40" s="66"/>
      <c r="AI40" s="48"/>
      <c r="AJ40" s="48"/>
      <c r="AK40" s="48"/>
      <c r="AL40" s="51"/>
      <c r="AM40" s="51"/>
      <c r="AN40" s="42"/>
      <c r="AO40" s="42"/>
      <c r="AP40" s="47"/>
      <c r="AQ40" s="47"/>
      <c r="AR40" s="98"/>
      <c r="AS40" s="98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21">
        <f>C40*0.8</f>
        <v>60</v>
      </c>
      <c r="BG40" s="138" t="s">
        <v>35</v>
      </c>
      <c r="BH40" s="115">
        <f>(2+34+29+29)*0.2</f>
        <v>18.8</v>
      </c>
      <c r="BI40" s="113"/>
      <c r="BJ40" s="116"/>
      <c r="BK40" s="119"/>
      <c r="BL40" s="122"/>
      <c r="BN40" s="73"/>
      <c r="BO40" s="73"/>
    </row>
    <row r="41" spans="1:64" s="22" customFormat="1" ht="33.75" customHeight="1">
      <c r="A41" s="131"/>
      <c r="B41" s="108"/>
      <c r="C41" s="15">
        <v>150</v>
      </c>
      <c r="D41" s="30" t="s">
        <v>45</v>
      </c>
      <c r="E41" s="14" t="s">
        <v>87</v>
      </c>
      <c r="F41" s="45"/>
      <c r="G41" s="33"/>
      <c r="H41" s="33"/>
      <c r="I41" s="33"/>
      <c r="J41" s="33"/>
      <c r="K41" s="33"/>
      <c r="L41" s="49"/>
      <c r="M41" s="49"/>
      <c r="N41" s="49"/>
      <c r="O41" s="35"/>
      <c r="P41" s="35"/>
      <c r="Q41" s="35"/>
      <c r="R41" s="35"/>
      <c r="S41" s="35" t="s">
        <v>9</v>
      </c>
      <c r="T41" s="124" t="s">
        <v>89</v>
      </c>
      <c r="U41" s="124"/>
      <c r="V41" s="124"/>
      <c r="W41" s="33" t="s">
        <v>10</v>
      </c>
      <c r="X41" s="33"/>
      <c r="Y41" s="33"/>
      <c r="Z41" s="33"/>
      <c r="AA41" s="33"/>
      <c r="AB41" s="33"/>
      <c r="AC41" s="33"/>
      <c r="AD41" s="154"/>
      <c r="AE41" s="155"/>
      <c r="AF41" s="156"/>
      <c r="AG41" s="66"/>
      <c r="AH41" s="66"/>
      <c r="AI41" s="48"/>
      <c r="AJ41" s="48"/>
      <c r="AK41" s="48"/>
      <c r="AL41" s="51"/>
      <c r="AM41" s="51"/>
      <c r="AN41" s="42"/>
      <c r="AO41" s="42"/>
      <c r="AP41" s="47"/>
      <c r="AQ41" s="47"/>
      <c r="AR41" s="34"/>
      <c r="AS41" s="34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21">
        <f>C41*1</f>
        <v>150</v>
      </c>
      <c r="BG41" s="139"/>
      <c r="BH41" s="117"/>
      <c r="BI41" s="113"/>
      <c r="BJ41" s="116"/>
      <c r="BK41" s="119"/>
      <c r="BL41" s="122"/>
    </row>
    <row r="42" spans="1:64" s="22" customFormat="1" ht="33.75" customHeight="1">
      <c r="A42" s="131"/>
      <c r="B42" s="108"/>
      <c r="C42" s="15">
        <v>45</v>
      </c>
      <c r="D42" s="17" t="s">
        <v>70</v>
      </c>
      <c r="E42" s="59" t="s">
        <v>103</v>
      </c>
      <c r="F42" s="45"/>
      <c r="G42" s="33"/>
      <c r="H42" s="33"/>
      <c r="I42" s="33"/>
      <c r="J42" s="33"/>
      <c r="K42" s="33"/>
      <c r="L42" s="49"/>
      <c r="M42" s="49"/>
      <c r="N42" s="49"/>
      <c r="O42" s="35"/>
      <c r="P42" s="35"/>
      <c r="Q42" s="35"/>
      <c r="R42" s="35"/>
      <c r="S42" s="35"/>
      <c r="T42" s="98"/>
      <c r="U42" s="98"/>
      <c r="V42" s="98"/>
      <c r="W42" s="33"/>
      <c r="X42" s="33"/>
      <c r="Y42" s="33"/>
      <c r="Z42" s="33"/>
      <c r="AA42" s="33"/>
      <c r="AB42" s="33"/>
      <c r="AC42" s="33"/>
      <c r="AD42" s="154"/>
      <c r="AE42" s="155"/>
      <c r="AF42" s="156"/>
      <c r="AG42" s="33" t="s">
        <v>11</v>
      </c>
      <c r="AH42" s="33" t="s">
        <v>53</v>
      </c>
      <c r="AI42" s="33"/>
      <c r="AJ42" s="33"/>
      <c r="AK42" s="48"/>
      <c r="AL42" s="51"/>
      <c r="AM42" s="51"/>
      <c r="AN42" s="42"/>
      <c r="AO42" s="42"/>
      <c r="AP42" s="47"/>
      <c r="AQ42" s="47"/>
      <c r="AR42" s="98"/>
      <c r="AS42" s="98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21">
        <f>C42*1.1</f>
        <v>49.50000000000001</v>
      </c>
      <c r="BG42" s="54"/>
      <c r="BH42" s="53"/>
      <c r="BI42" s="113"/>
      <c r="BJ42" s="116"/>
      <c r="BK42" s="119"/>
      <c r="BL42" s="122"/>
    </row>
    <row r="43" spans="1:64" s="22" customFormat="1" ht="33.75" customHeight="1">
      <c r="A43" s="132"/>
      <c r="B43" s="192"/>
      <c r="C43" s="15">
        <v>75</v>
      </c>
      <c r="D43" s="17" t="s">
        <v>69</v>
      </c>
      <c r="E43" s="59" t="s">
        <v>103</v>
      </c>
      <c r="F43" s="45"/>
      <c r="G43" s="33"/>
      <c r="H43" s="33"/>
      <c r="I43" s="33"/>
      <c r="J43" s="33"/>
      <c r="K43" s="33"/>
      <c r="L43" s="49"/>
      <c r="M43" s="49"/>
      <c r="N43" s="49"/>
      <c r="O43" s="35"/>
      <c r="P43" s="35"/>
      <c r="Q43" s="35"/>
      <c r="R43" s="35"/>
      <c r="S43" s="35"/>
      <c r="T43" s="98"/>
      <c r="U43" s="98"/>
      <c r="V43" s="98"/>
      <c r="W43" s="33"/>
      <c r="X43" s="33"/>
      <c r="Y43" s="33"/>
      <c r="Z43" s="33"/>
      <c r="AA43" s="33"/>
      <c r="AB43" s="33"/>
      <c r="AC43" s="33"/>
      <c r="AD43" s="154"/>
      <c r="AE43" s="155"/>
      <c r="AF43" s="156"/>
      <c r="AG43" s="66"/>
      <c r="AH43" s="33" t="s">
        <v>14</v>
      </c>
      <c r="AI43" s="33" t="s">
        <v>42</v>
      </c>
      <c r="AJ43" s="33" t="s">
        <v>9</v>
      </c>
      <c r="AK43" s="48"/>
      <c r="AL43" s="51"/>
      <c r="AM43" s="51"/>
      <c r="AN43" s="42"/>
      <c r="AO43" s="42"/>
      <c r="AP43" s="47"/>
      <c r="AQ43" s="47"/>
      <c r="AR43" s="98"/>
      <c r="AS43" s="98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21">
        <f>C43*1.1</f>
        <v>82.5</v>
      </c>
      <c r="BG43" s="54"/>
      <c r="BH43" s="53"/>
      <c r="BI43" s="129"/>
      <c r="BJ43" s="117"/>
      <c r="BK43" s="120"/>
      <c r="BL43" s="123"/>
    </row>
    <row r="44" spans="1:67" s="22" customFormat="1" ht="24.75" customHeight="1">
      <c r="A44" s="130">
        <v>7</v>
      </c>
      <c r="B44" s="133" t="s">
        <v>51</v>
      </c>
      <c r="C44" s="15">
        <v>160</v>
      </c>
      <c r="D44" s="30" t="s">
        <v>86</v>
      </c>
      <c r="E44" s="14" t="s">
        <v>87</v>
      </c>
      <c r="F44" s="45"/>
      <c r="G44" s="41"/>
      <c r="H44" s="33"/>
      <c r="I44" s="33"/>
      <c r="J44" s="45"/>
      <c r="K44" s="45"/>
      <c r="L44" s="114" t="s">
        <v>88</v>
      </c>
      <c r="M44" s="114"/>
      <c r="N44" s="114"/>
      <c r="O44" s="114"/>
      <c r="P44" s="97">
        <v>20</v>
      </c>
      <c r="Q44" s="35"/>
      <c r="R44" s="35"/>
      <c r="S44" s="33"/>
      <c r="T44" s="35"/>
      <c r="U44" s="35"/>
      <c r="V44" s="35"/>
      <c r="W44" s="35"/>
      <c r="X44" s="35"/>
      <c r="Y44" s="35"/>
      <c r="Z44" s="35"/>
      <c r="AA44" s="33"/>
      <c r="AB44" s="33"/>
      <c r="AC44" s="33"/>
      <c r="AD44" s="154"/>
      <c r="AE44" s="155"/>
      <c r="AF44" s="156"/>
      <c r="AG44" s="66"/>
      <c r="AH44" s="66"/>
      <c r="AI44" s="48"/>
      <c r="AJ44" s="48"/>
      <c r="AK44" s="48"/>
      <c r="AL44" s="33"/>
      <c r="AM44" s="33"/>
      <c r="AN44" s="33"/>
      <c r="AO44" s="33"/>
      <c r="AP44" s="47"/>
      <c r="AQ44" s="47"/>
      <c r="AR44" s="34"/>
      <c r="AS44" s="34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21">
        <f>C44*1.1</f>
        <v>176</v>
      </c>
      <c r="BG44" s="109" t="s">
        <v>35</v>
      </c>
      <c r="BH44" s="112">
        <f>(34+34+47)*0.2</f>
        <v>23</v>
      </c>
      <c r="BI44" s="137">
        <f>BH44+BH46+SUM(BF44:BF47)</f>
        <v>520.4</v>
      </c>
      <c r="BJ44" s="115">
        <v>470</v>
      </c>
      <c r="BK44" s="118">
        <f>BI44-BJ44</f>
        <v>50.39999999999998</v>
      </c>
      <c r="BL44" s="121"/>
      <c r="BN44" s="20" t="s">
        <v>105</v>
      </c>
      <c r="BO44" s="20" t="s">
        <v>106</v>
      </c>
    </row>
    <row r="45" spans="1:67" s="22" customFormat="1" ht="24.75" customHeight="1">
      <c r="A45" s="131"/>
      <c r="B45" s="133"/>
      <c r="C45" s="28">
        <v>90</v>
      </c>
      <c r="D45" s="30" t="s">
        <v>6</v>
      </c>
      <c r="E45" s="14" t="s">
        <v>87</v>
      </c>
      <c r="F45" s="45"/>
      <c r="G45" s="41"/>
      <c r="H45" s="33"/>
      <c r="I45" s="33"/>
      <c r="J45" s="45"/>
      <c r="K45" s="45"/>
      <c r="L45" s="97"/>
      <c r="M45" s="97"/>
      <c r="N45" s="97"/>
      <c r="O45" s="97"/>
      <c r="P45" s="97" t="s">
        <v>10</v>
      </c>
      <c r="Q45" s="124" t="s">
        <v>59</v>
      </c>
      <c r="R45" s="124"/>
      <c r="S45" s="33" t="s">
        <v>14</v>
      </c>
      <c r="T45" s="35"/>
      <c r="U45" s="35"/>
      <c r="V45" s="35"/>
      <c r="W45" s="35"/>
      <c r="X45" s="35"/>
      <c r="Y45" s="35"/>
      <c r="Z45" s="35"/>
      <c r="AA45" s="33"/>
      <c r="AB45" s="33"/>
      <c r="AC45" s="33"/>
      <c r="AD45" s="154"/>
      <c r="AE45" s="155"/>
      <c r="AF45" s="156"/>
      <c r="AG45" s="66"/>
      <c r="AH45" s="66"/>
      <c r="AI45" s="48"/>
      <c r="AJ45" s="48"/>
      <c r="AK45" s="48"/>
      <c r="AL45" s="33"/>
      <c r="AM45" s="33"/>
      <c r="AN45" s="33"/>
      <c r="AO45" s="33"/>
      <c r="AP45" s="47"/>
      <c r="AQ45" s="47"/>
      <c r="AR45" s="98"/>
      <c r="AS45" s="98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21">
        <f>C45*1.1</f>
        <v>99.00000000000001</v>
      </c>
      <c r="BG45" s="109"/>
      <c r="BH45" s="112"/>
      <c r="BI45" s="137"/>
      <c r="BJ45" s="116"/>
      <c r="BK45" s="119"/>
      <c r="BL45" s="122"/>
      <c r="BN45" s="20"/>
      <c r="BO45" s="20"/>
    </row>
    <row r="46" spans="1:67" s="22" customFormat="1" ht="24.75" customHeight="1">
      <c r="A46" s="131"/>
      <c r="B46" s="133"/>
      <c r="C46" s="15">
        <v>160</v>
      </c>
      <c r="D46" s="30" t="s">
        <v>86</v>
      </c>
      <c r="E46" s="14" t="s">
        <v>63</v>
      </c>
      <c r="F46" s="45"/>
      <c r="G46" s="41"/>
      <c r="H46" s="125" t="s">
        <v>98</v>
      </c>
      <c r="I46" s="126"/>
      <c r="J46" s="126"/>
      <c r="K46" s="12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5"/>
      <c r="Z46" s="35"/>
      <c r="AA46" s="33"/>
      <c r="AB46" s="33"/>
      <c r="AC46" s="33"/>
      <c r="AD46" s="154"/>
      <c r="AE46" s="155"/>
      <c r="AF46" s="156"/>
      <c r="AG46" s="66"/>
      <c r="AH46" s="66"/>
      <c r="AI46" s="48"/>
      <c r="AJ46" s="48"/>
      <c r="AK46" s="48"/>
      <c r="AL46" s="33"/>
      <c r="AM46" s="33"/>
      <c r="AN46" s="33"/>
      <c r="AO46" s="33"/>
      <c r="AP46" s="47"/>
      <c r="AQ46" s="47"/>
      <c r="AR46" s="34"/>
      <c r="AS46" s="34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21">
        <f>C46*1.2</f>
        <v>192</v>
      </c>
      <c r="BG46" s="109" t="s">
        <v>34</v>
      </c>
      <c r="BH46" s="115">
        <f>29*0.1</f>
        <v>2.9000000000000004</v>
      </c>
      <c r="BI46" s="137"/>
      <c r="BJ46" s="116"/>
      <c r="BK46" s="119"/>
      <c r="BL46" s="122"/>
      <c r="BN46" s="73">
        <f>BJ44+140</f>
        <v>610</v>
      </c>
      <c r="BO46" s="73">
        <f>BN46-BI44</f>
        <v>89.60000000000002</v>
      </c>
    </row>
    <row r="47" spans="1:67" s="22" customFormat="1" ht="24.75" customHeight="1">
      <c r="A47" s="132"/>
      <c r="B47" s="133"/>
      <c r="C47" s="15">
        <v>90</v>
      </c>
      <c r="D47" s="30" t="s">
        <v>99</v>
      </c>
      <c r="E47" s="59" t="s">
        <v>103</v>
      </c>
      <c r="F47" s="45"/>
      <c r="G47" s="41"/>
      <c r="H47" s="98"/>
      <c r="I47" s="98"/>
      <c r="J47" s="98"/>
      <c r="K47" s="9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5"/>
      <c r="Z47" s="35"/>
      <c r="AA47" s="33"/>
      <c r="AB47" s="33"/>
      <c r="AC47" s="33"/>
      <c r="AD47" s="154"/>
      <c r="AE47" s="155"/>
      <c r="AF47" s="156"/>
      <c r="AG47" s="66"/>
      <c r="AH47" s="66"/>
      <c r="AI47" s="48"/>
      <c r="AJ47" s="48"/>
      <c r="AK47" s="48"/>
      <c r="AL47" s="33">
        <v>15</v>
      </c>
      <c r="AM47" s="33">
        <v>40</v>
      </c>
      <c r="AN47" s="33" t="s">
        <v>53</v>
      </c>
      <c r="AO47" s="33"/>
      <c r="AP47" s="47"/>
      <c r="AQ47" s="47"/>
      <c r="AR47" s="98"/>
      <c r="AS47" s="98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21">
        <v>27.5</v>
      </c>
      <c r="BG47" s="109"/>
      <c r="BH47" s="117"/>
      <c r="BI47" s="137"/>
      <c r="BJ47" s="117"/>
      <c r="BK47" s="120"/>
      <c r="BL47" s="123"/>
      <c r="BN47" s="73"/>
      <c r="BO47" s="73"/>
    </row>
    <row r="48" spans="1:64" s="22" customFormat="1" ht="27.75" customHeight="1">
      <c r="A48" s="107">
        <v>8</v>
      </c>
      <c r="B48" s="108" t="s">
        <v>49</v>
      </c>
      <c r="C48" s="15">
        <v>90</v>
      </c>
      <c r="D48" s="17" t="s">
        <v>96</v>
      </c>
      <c r="E48" s="14" t="s">
        <v>54</v>
      </c>
      <c r="F48" s="67"/>
      <c r="G48" s="41"/>
      <c r="H48" s="41"/>
      <c r="I48" s="41"/>
      <c r="J48" s="41"/>
      <c r="K48" s="57"/>
      <c r="L48" s="57"/>
      <c r="M48" s="33"/>
      <c r="N48" s="33"/>
      <c r="O48" s="33"/>
      <c r="P48" s="33"/>
      <c r="Q48" s="33"/>
      <c r="R48" s="33"/>
      <c r="S48" s="33"/>
      <c r="T48" s="57"/>
      <c r="U48" s="57"/>
      <c r="V48" s="57"/>
      <c r="W48" s="33"/>
      <c r="X48" s="33" t="s">
        <v>8</v>
      </c>
      <c r="Y48" s="114" t="s">
        <v>38</v>
      </c>
      <c r="Z48" s="114"/>
      <c r="AA48" s="33" t="s">
        <v>8</v>
      </c>
      <c r="AB48" s="33"/>
      <c r="AC48" s="33"/>
      <c r="AD48" s="154"/>
      <c r="AE48" s="155"/>
      <c r="AF48" s="156"/>
      <c r="AG48" s="66"/>
      <c r="AH48" s="66"/>
      <c r="AI48" s="48"/>
      <c r="AJ48" s="48"/>
      <c r="AK48" s="48"/>
      <c r="AL48" s="33"/>
      <c r="AM48" s="33"/>
      <c r="AN48" s="33"/>
      <c r="AO48" s="33"/>
      <c r="AP48" s="33"/>
      <c r="AQ48" s="33"/>
      <c r="AR48" s="33"/>
      <c r="AS48" s="33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21"/>
      <c r="BG48" s="109"/>
      <c r="BH48" s="112"/>
      <c r="BI48" s="113"/>
      <c r="BJ48" s="110"/>
      <c r="BK48" s="110"/>
      <c r="BL48" s="111"/>
    </row>
    <row r="49" spans="1:64" s="22" customFormat="1" ht="42" customHeight="1">
      <c r="A49" s="107"/>
      <c r="B49" s="108"/>
      <c r="C49" s="15">
        <v>30</v>
      </c>
      <c r="D49" s="17" t="s">
        <v>92</v>
      </c>
      <c r="E49" s="14" t="s">
        <v>87</v>
      </c>
      <c r="F49" s="45"/>
      <c r="G49" s="38"/>
      <c r="H49" s="38"/>
      <c r="I49" s="38"/>
      <c r="J49" s="38"/>
      <c r="K49" s="38"/>
      <c r="L49" s="44"/>
      <c r="M49" s="44"/>
      <c r="N49" s="44"/>
      <c r="O49" s="4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3"/>
      <c r="AB49" s="33"/>
      <c r="AC49" s="33"/>
      <c r="AD49" s="154"/>
      <c r="AE49" s="155"/>
      <c r="AF49" s="156"/>
      <c r="AG49" s="66"/>
      <c r="AH49" s="66"/>
      <c r="AI49" s="48"/>
      <c r="AJ49" s="48"/>
      <c r="AK49" s="35" t="s">
        <v>9</v>
      </c>
      <c r="AL49" s="33"/>
      <c r="AM49" s="33"/>
      <c r="AN49" s="33"/>
      <c r="AO49" s="33"/>
      <c r="AP49" s="33"/>
      <c r="AQ49" s="33"/>
      <c r="AR49" s="33"/>
      <c r="AS49" s="33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21">
        <f>C49*1.1</f>
        <v>33</v>
      </c>
      <c r="BG49" s="109"/>
      <c r="BH49" s="112"/>
      <c r="BI49" s="113"/>
      <c r="BJ49" s="110"/>
      <c r="BK49" s="110"/>
      <c r="BL49" s="111"/>
    </row>
    <row r="50" spans="1:64" s="22" customFormat="1" ht="27.75" customHeight="1">
      <c r="A50" s="107"/>
      <c r="B50" s="108"/>
      <c r="C50" s="15">
        <v>30</v>
      </c>
      <c r="D50" s="30" t="s">
        <v>101</v>
      </c>
      <c r="E50" s="14" t="s">
        <v>63</v>
      </c>
      <c r="F50" s="45"/>
      <c r="G50" s="41"/>
      <c r="H50" s="41"/>
      <c r="I50" s="41"/>
      <c r="J50" s="41"/>
      <c r="K50" s="33"/>
      <c r="L50" s="33"/>
      <c r="M50" s="33"/>
      <c r="N50" s="33"/>
      <c r="O50" s="33"/>
      <c r="P50" s="33"/>
      <c r="Q50" s="33"/>
      <c r="R50" s="33"/>
      <c r="S50" s="33"/>
      <c r="T50" s="39"/>
      <c r="U50" s="33"/>
      <c r="V50" s="33"/>
      <c r="W50" s="33"/>
      <c r="X50" s="33" t="s">
        <v>9</v>
      </c>
      <c r="Y50" s="33"/>
      <c r="Z50" s="33"/>
      <c r="AA50" s="33"/>
      <c r="AB50" s="33"/>
      <c r="AC50" s="33"/>
      <c r="AD50" s="154"/>
      <c r="AE50" s="155"/>
      <c r="AF50" s="156"/>
      <c r="AG50" s="66"/>
      <c r="AH50" s="66"/>
      <c r="AI50" s="48"/>
      <c r="AJ50" s="48"/>
      <c r="AK50" s="48"/>
      <c r="AL50" s="33"/>
      <c r="AM50" s="33"/>
      <c r="AN50" s="33"/>
      <c r="AO50" s="33"/>
      <c r="AP50" s="33"/>
      <c r="AQ50" s="33"/>
      <c r="AR50" s="33"/>
      <c r="AS50" s="33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21">
        <f>C50*1.2</f>
        <v>36</v>
      </c>
      <c r="BG50" s="109"/>
      <c r="BH50" s="112"/>
      <c r="BI50" s="113"/>
      <c r="BJ50" s="110"/>
      <c r="BK50" s="110"/>
      <c r="BL50" s="111"/>
    </row>
    <row r="51" spans="1:64" s="22" customFormat="1" ht="27.75" customHeight="1">
      <c r="A51" s="107"/>
      <c r="B51" s="108"/>
      <c r="C51" s="15">
        <v>30</v>
      </c>
      <c r="D51" s="30" t="s">
        <v>101</v>
      </c>
      <c r="E51" s="59" t="s">
        <v>103</v>
      </c>
      <c r="F51" s="45"/>
      <c r="G51" s="38"/>
      <c r="H51" s="38"/>
      <c r="I51" s="38"/>
      <c r="J51" s="38"/>
      <c r="K51" s="38"/>
      <c r="L51" s="44"/>
      <c r="M51" s="44"/>
      <c r="N51" s="44"/>
      <c r="O51" s="4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3"/>
      <c r="AB51" s="33"/>
      <c r="AC51" s="33"/>
      <c r="AD51" s="154"/>
      <c r="AE51" s="155"/>
      <c r="AF51" s="156"/>
      <c r="AG51" s="35" t="s">
        <v>9</v>
      </c>
      <c r="AH51" s="66"/>
      <c r="AI51" s="48"/>
      <c r="AJ51" s="48"/>
      <c r="AK51" s="48"/>
      <c r="AL51" s="33"/>
      <c r="AM51" s="33"/>
      <c r="AN51" s="33"/>
      <c r="AO51" s="33"/>
      <c r="AP51" s="33"/>
      <c r="AQ51" s="33"/>
      <c r="AR51" s="33"/>
      <c r="AS51" s="33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21">
        <f>C51*1</f>
        <v>30</v>
      </c>
      <c r="BG51" s="109"/>
      <c r="BH51" s="112"/>
      <c r="BI51" s="113"/>
      <c r="BJ51" s="110"/>
      <c r="BK51" s="110"/>
      <c r="BL51" s="111"/>
    </row>
    <row r="52" spans="1:64" s="22" customFormat="1" ht="27.75" customHeight="1" thickBot="1">
      <c r="A52" s="107"/>
      <c r="B52" s="108"/>
      <c r="C52" s="15">
        <v>75</v>
      </c>
      <c r="D52" s="17" t="s">
        <v>102</v>
      </c>
      <c r="E52" s="59" t="s">
        <v>103</v>
      </c>
      <c r="F52" s="45"/>
      <c r="G52" s="38"/>
      <c r="H52" s="38"/>
      <c r="I52" s="38"/>
      <c r="J52" s="38"/>
      <c r="K52" s="38"/>
      <c r="L52" s="44"/>
      <c r="M52" s="44"/>
      <c r="N52" s="44"/>
      <c r="O52" s="4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3"/>
      <c r="AB52" s="33"/>
      <c r="AC52" s="33"/>
      <c r="AD52" s="154"/>
      <c r="AE52" s="155"/>
      <c r="AF52" s="156"/>
      <c r="AG52" s="66"/>
      <c r="AH52" s="66"/>
      <c r="AI52" s="48"/>
      <c r="AJ52" s="33" t="s">
        <v>11</v>
      </c>
      <c r="AK52" s="33" t="s">
        <v>42</v>
      </c>
      <c r="AL52" s="33" t="s">
        <v>12</v>
      </c>
      <c r="AM52" s="33"/>
      <c r="AN52" s="33"/>
      <c r="AO52" s="33"/>
      <c r="AP52" s="33"/>
      <c r="AQ52" s="33"/>
      <c r="AR52" s="33"/>
      <c r="AS52" s="33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21">
        <f>C52*1</f>
        <v>75</v>
      </c>
      <c r="BG52" s="109"/>
      <c r="BH52" s="112"/>
      <c r="BI52" s="113"/>
      <c r="BJ52" s="110"/>
      <c r="BK52" s="110"/>
      <c r="BL52" s="111"/>
    </row>
    <row r="53" spans="1:64" s="22" customFormat="1" ht="29.25" customHeight="1" thickBot="1">
      <c r="A53" s="102" t="s">
        <v>44</v>
      </c>
      <c r="B53" s="103"/>
      <c r="C53" s="103"/>
      <c r="D53" s="103"/>
      <c r="E53" s="104"/>
      <c r="F53" s="74"/>
      <c r="G53" s="75"/>
      <c r="H53" s="75"/>
      <c r="I53" s="75"/>
      <c r="J53" s="75"/>
      <c r="K53" s="75"/>
      <c r="L53" s="76"/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8"/>
      <c r="AG53" s="78"/>
      <c r="AH53" s="78"/>
      <c r="AI53" s="79"/>
      <c r="AJ53" s="79"/>
      <c r="AK53" s="79"/>
      <c r="AL53" s="80"/>
      <c r="AM53" s="80"/>
      <c r="AN53" s="81"/>
      <c r="AO53" s="81"/>
      <c r="AP53" s="82"/>
      <c r="AQ53" s="82"/>
      <c r="AR53" s="77"/>
      <c r="AS53" s="77"/>
      <c r="AT53" s="77"/>
      <c r="AU53" s="77"/>
      <c r="AV53" s="77"/>
      <c r="AW53" s="83"/>
      <c r="AX53" s="77"/>
      <c r="AY53" s="84"/>
      <c r="AZ53" s="84"/>
      <c r="BA53" s="84"/>
      <c r="BB53" s="84"/>
      <c r="BC53" s="84"/>
      <c r="BD53" s="84"/>
      <c r="BE53" s="77"/>
      <c r="BF53" s="85"/>
      <c r="BG53" s="86"/>
      <c r="BH53" s="87"/>
      <c r="BI53" s="88"/>
      <c r="BJ53" s="88"/>
      <c r="BK53" s="88"/>
      <c r="BL53" s="89"/>
    </row>
    <row r="54" ht="12.75" customHeight="1"/>
    <row r="55" spans="1:64" s="13" customFormat="1" ht="18" customHeight="1">
      <c r="A55" s="24"/>
      <c r="AL55" s="105" t="s">
        <v>108</v>
      </c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6"/>
      <c r="BG55" s="106"/>
      <c r="BH55" s="106"/>
      <c r="BI55" s="106"/>
      <c r="BJ55" s="106"/>
      <c r="BK55" s="106"/>
      <c r="BL55" s="106"/>
    </row>
    <row r="56" spans="1:64" s="25" customFormat="1" ht="15.75" customHeight="1">
      <c r="A56" s="23"/>
      <c r="D56" s="26"/>
      <c r="E56" s="101" t="s">
        <v>40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101" t="s">
        <v>52</v>
      </c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</row>
  </sheetData>
  <sheetProtection/>
  <mergeCells count="138">
    <mergeCell ref="BJ22:BJ26"/>
    <mergeCell ref="BK22:BK26"/>
    <mergeCell ref="BL22:BL26"/>
    <mergeCell ref="BK14:BK17"/>
    <mergeCell ref="BG18:BG19"/>
    <mergeCell ref="BJ18:BJ21"/>
    <mergeCell ref="BK18:BK21"/>
    <mergeCell ref="BL14:BL17"/>
    <mergeCell ref="BL18:BL21"/>
    <mergeCell ref="BI14:BI17"/>
    <mergeCell ref="B27:B32"/>
    <mergeCell ref="S22:T22"/>
    <mergeCell ref="Y33:Z33"/>
    <mergeCell ref="A33:A37"/>
    <mergeCell ref="B33:B37"/>
    <mergeCell ref="Q40:R40"/>
    <mergeCell ref="A38:A43"/>
    <mergeCell ref="B38:B43"/>
    <mergeCell ref="A14:A17"/>
    <mergeCell ref="B14:B17"/>
    <mergeCell ref="AB21:AC21"/>
    <mergeCell ref="A18:A21"/>
    <mergeCell ref="B18:B21"/>
    <mergeCell ref="L15:M15"/>
    <mergeCell ref="X16:Y16"/>
    <mergeCell ref="B8:B12"/>
    <mergeCell ref="C8:C12"/>
    <mergeCell ref="F9:J9"/>
    <mergeCell ref="D8:E8"/>
    <mergeCell ref="BG15:BG16"/>
    <mergeCell ref="BH15:BH16"/>
    <mergeCell ref="X9:AB9"/>
    <mergeCell ref="AP9:AS9"/>
    <mergeCell ref="BG8:BH8"/>
    <mergeCell ref="BH9:BH12"/>
    <mergeCell ref="BI8:BI12"/>
    <mergeCell ref="A1:X1"/>
    <mergeCell ref="A2:X2"/>
    <mergeCell ref="A4:BL4"/>
    <mergeCell ref="A5:BL5"/>
    <mergeCell ref="A6:BL6"/>
    <mergeCell ref="A8:A12"/>
    <mergeCell ref="BJ8:BJ12"/>
    <mergeCell ref="BC9:BE9"/>
    <mergeCell ref="BG9:BG12"/>
    <mergeCell ref="AX9:BB9"/>
    <mergeCell ref="G13:BE13"/>
    <mergeCell ref="BK9:BK12"/>
    <mergeCell ref="BL9:BL12"/>
    <mergeCell ref="BF8:BF12"/>
    <mergeCell ref="BK8:BL8"/>
    <mergeCell ref="AC9:AF9"/>
    <mergeCell ref="AG9:AJ9"/>
    <mergeCell ref="AK9:AO9"/>
    <mergeCell ref="AT9:AW9"/>
    <mergeCell ref="Z30:AA30"/>
    <mergeCell ref="S34:T34"/>
    <mergeCell ref="D9:E9"/>
    <mergeCell ref="K9:O9"/>
    <mergeCell ref="P9:S9"/>
    <mergeCell ref="T9:W9"/>
    <mergeCell ref="D10:E10"/>
    <mergeCell ref="D11:E11"/>
    <mergeCell ref="U14:W14"/>
    <mergeCell ref="BG29:BG30"/>
    <mergeCell ref="AB35:AC35"/>
    <mergeCell ref="M39:O39"/>
    <mergeCell ref="BH29:BH30"/>
    <mergeCell ref="AD14:AF52"/>
    <mergeCell ref="O19:Q19"/>
    <mergeCell ref="T20:V20"/>
    <mergeCell ref="Y24:AA24"/>
    <mergeCell ref="V29:W29"/>
    <mergeCell ref="BI27:BI32"/>
    <mergeCell ref="AL18:AM18"/>
    <mergeCell ref="BH18:BH19"/>
    <mergeCell ref="BG20:BG21"/>
    <mergeCell ref="BH20:BH21"/>
    <mergeCell ref="BI18:BI21"/>
    <mergeCell ref="BG27:BG28"/>
    <mergeCell ref="BG24:BG25"/>
    <mergeCell ref="BH24:BH25"/>
    <mergeCell ref="BI22:BI26"/>
    <mergeCell ref="BJ27:BJ32"/>
    <mergeCell ref="BK27:BK32"/>
    <mergeCell ref="BL27:BL32"/>
    <mergeCell ref="BG33:BG34"/>
    <mergeCell ref="BH33:BH34"/>
    <mergeCell ref="BG35:BG36"/>
    <mergeCell ref="BJ33:BJ37"/>
    <mergeCell ref="BK33:BK37"/>
    <mergeCell ref="BL33:BL37"/>
    <mergeCell ref="BH27:BH28"/>
    <mergeCell ref="BL38:BL43"/>
    <mergeCell ref="BG38:BG39"/>
    <mergeCell ref="BH38:BH39"/>
    <mergeCell ref="BG22:BG23"/>
    <mergeCell ref="BH22:BH23"/>
    <mergeCell ref="A22:A26"/>
    <mergeCell ref="B22:B26"/>
    <mergeCell ref="BH35:BH36"/>
    <mergeCell ref="BI33:BI37"/>
    <mergeCell ref="A27:A32"/>
    <mergeCell ref="A44:A47"/>
    <mergeCell ref="B44:B47"/>
    <mergeCell ref="BJ14:BJ17"/>
    <mergeCell ref="BG44:BG45"/>
    <mergeCell ref="BH44:BH45"/>
    <mergeCell ref="BG46:BG47"/>
    <mergeCell ref="BH46:BH47"/>
    <mergeCell ref="BI44:BI47"/>
    <mergeCell ref="BG40:BG41"/>
    <mergeCell ref="BH40:BH41"/>
    <mergeCell ref="BJ44:BJ47"/>
    <mergeCell ref="BK44:BK47"/>
    <mergeCell ref="BL44:BL47"/>
    <mergeCell ref="T41:V41"/>
    <mergeCell ref="L44:O44"/>
    <mergeCell ref="H46:K46"/>
    <mergeCell ref="Q45:R45"/>
    <mergeCell ref="BI38:BI43"/>
    <mergeCell ref="BJ38:BJ43"/>
    <mergeCell ref="BK38:BK43"/>
    <mergeCell ref="A48:A52"/>
    <mergeCell ref="B48:B52"/>
    <mergeCell ref="BG48:BG52"/>
    <mergeCell ref="BK48:BK52"/>
    <mergeCell ref="BL48:BL52"/>
    <mergeCell ref="BH48:BH52"/>
    <mergeCell ref="BI48:BI52"/>
    <mergeCell ref="BJ48:BJ52"/>
    <mergeCell ref="Y48:Z48"/>
    <mergeCell ref="E56:Z56"/>
    <mergeCell ref="AL56:BE56"/>
    <mergeCell ref="BF56:BL56"/>
    <mergeCell ref="A53:E53"/>
    <mergeCell ref="AL55:BE55"/>
    <mergeCell ref="BF55:BL55"/>
  </mergeCells>
  <printOptions/>
  <pageMargins left="0.2" right="0.15" top="0.34" bottom="0.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Nguyen Tinh Luong ™</cp:lastModifiedBy>
  <cp:lastPrinted>2019-09-26T03:30:56Z</cp:lastPrinted>
  <dcterms:created xsi:type="dcterms:W3CDTF">2003-12-31T17:32:17Z</dcterms:created>
  <dcterms:modified xsi:type="dcterms:W3CDTF">2019-09-26T03:34:09Z</dcterms:modified>
  <cp:category/>
  <cp:version/>
  <cp:contentType/>
  <cp:contentStatus/>
</cp:coreProperties>
</file>